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4006\AppData\Roaming\Microsoft\Windows\Network Shortcuts\"/>
    </mc:Choice>
  </mc:AlternateContent>
  <xr:revisionPtr revIDLastSave="0" documentId="8_{5233B987-16DC-4703-81EE-DB82654EF83D}" xr6:coauthVersionLast="47" xr6:coauthVersionMax="47" xr10:uidLastSave="{00000000-0000-0000-0000-000000000000}"/>
  <bookViews>
    <workbookView xWindow="-120" yWindow="-120" windowWidth="29040" windowHeight="15720" activeTab="6" xr2:uid="{592D8216-8B11-4B81-AE73-BA52CBE8AF43}"/>
  </bookViews>
  <sheets>
    <sheet name="Exploration" sheetId="7" r:id="rId1"/>
    <sheet name="Preparation" sheetId="9" r:id="rId2"/>
    <sheet name="Implementation" sheetId="4" r:id="rId3"/>
    <sheet name="Imp. Variable" sheetId="5" r:id="rId4"/>
    <sheet name="Sustainment" sheetId="12" r:id="rId5"/>
    <sheet name="Dashboard" sheetId="10" r:id="rId6"/>
    <sheet name="Labor" sheetId="6" r:id="rId7"/>
    <sheet name="Categories" sheetId="2" r:id="rId8"/>
    <sheet name="Preparation Hiring" sheetId="11" r:id="rId9"/>
  </sheets>
  <definedNames>
    <definedName name="Buprenorphine">Categories!$Q$2:$Q$6</definedName>
    <definedName name="Buprenorphine_Dosing">Categories!$Q$16:$Q$32</definedName>
    <definedName name="Buprenorphine_Medication">Categories!$Q$9:$Q$13</definedName>
    <definedName name="Initial_Assessment_for__Maintenance">Categories!$P$2:$P$3</definedName>
    <definedName name="Inspection">Categories!$G$2</definedName>
    <definedName name="License">Categories!$L$2:$L$5</definedName>
    <definedName name="Meetings">Categories!$I$3:$I$12</definedName>
    <definedName name="Methadone">Categories!$R$2:$R$7</definedName>
    <definedName name="Methadone_Dosing">Categories!$S$8:$S$29</definedName>
    <definedName name="Naltrexone">Categories!$S$2:$S$6</definedName>
    <definedName name="Naltrexone_Dosing">Categories!$S$32:$S$34</definedName>
    <definedName name="Screening_Diagnosis">Categories!$O$2:$O$8</definedName>
    <definedName name="Supplies_Equipment">Categories!$M$3:$M$25</definedName>
    <definedName name="Trainings">Categories!$K$2:$K$7</definedName>
    <definedName name="Vendor">Categories!$F$2:$F$6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2" l="1"/>
  <c r="G71" i="12"/>
  <c r="H55" i="4"/>
  <c r="H65" i="4"/>
  <c r="H70" i="4"/>
  <c r="H87" i="4"/>
  <c r="H84" i="4"/>
  <c r="H81" i="4"/>
  <c r="H77" i="4"/>
  <c r="H89" i="4"/>
  <c r="H88" i="4"/>
  <c r="H86" i="4"/>
  <c r="H85" i="4"/>
  <c r="H83" i="4"/>
  <c r="H82" i="4"/>
  <c r="H79" i="4"/>
  <c r="H80" i="4"/>
  <c r="H78" i="4"/>
  <c r="G82" i="12"/>
  <c r="G78" i="12"/>
  <c r="G46" i="12"/>
  <c r="G38" i="12"/>
  <c r="G84" i="12"/>
  <c r="G83" i="12"/>
  <c r="G81" i="12"/>
  <c r="G80" i="12"/>
  <c r="G72" i="12"/>
  <c r="D76" i="12"/>
  <c r="D75" i="12"/>
  <c r="D74" i="12"/>
  <c r="D48" i="5"/>
  <c r="G63" i="12"/>
  <c r="G58" i="12"/>
  <c r="C47" i="12"/>
  <c r="C58" i="12"/>
  <c r="G47" i="12"/>
  <c r="G40" i="12"/>
  <c r="G41" i="12"/>
  <c r="G42" i="12"/>
  <c r="G43" i="12"/>
  <c r="G39" i="12"/>
  <c r="C43" i="12"/>
  <c r="C42" i="12"/>
  <c r="C41" i="12"/>
  <c r="G1" i="12"/>
  <c r="G2" i="12"/>
  <c r="G23" i="12"/>
  <c r="G11" i="12" s="1"/>
  <c r="G25" i="12"/>
  <c r="G26" i="12"/>
  <c r="G24" i="12"/>
  <c r="G5" i="12"/>
  <c r="G6" i="12"/>
  <c r="G4" i="12"/>
  <c r="G10" i="5"/>
  <c r="G54" i="5"/>
  <c r="G53" i="5"/>
  <c r="G55" i="5"/>
  <c r="G51" i="5"/>
  <c r="G57" i="5"/>
  <c r="G56" i="5"/>
  <c r="G45" i="5"/>
  <c r="G36" i="5"/>
  <c r="G28" i="5"/>
  <c r="G20" i="5"/>
  <c r="G11" i="5"/>
  <c r="G8" i="5"/>
  <c r="G5" i="5"/>
  <c r="G6" i="5"/>
  <c r="G7" i="5"/>
  <c r="G4" i="5"/>
  <c r="G3" i="5" s="1"/>
  <c r="G1" i="5" s="1"/>
  <c r="H60" i="4"/>
  <c r="H59" i="4"/>
  <c r="D16" i="10"/>
  <c r="D13" i="10"/>
  <c r="D12" i="10"/>
  <c r="D8" i="10"/>
  <c r="D7" i="10"/>
  <c r="D6" i="10"/>
  <c r="D5" i="10"/>
  <c r="D4" i="10"/>
  <c r="D3" i="10"/>
  <c r="D119" i="9"/>
  <c r="H119" i="9" s="1"/>
  <c r="D118" i="9"/>
  <c r="H118" i="9" s="1"/>
  <c r="D117" i="9"/>
  <c r="H117" i="9" s="1"/>
  <c r="D116" i="9"/>
  <c r="H116" i="9" s="1"/>
  <c r="D115" i="9"/>
  <c r="H115" i="9" s="1"/>
  <c r="D114" i="9"/>
  <c r="H114" i="9" s="1"/>
  <c r="D111" i="9"/>
  <c r="H111" i="9" s="1"/>
  <c r="D110" i="9"/>
  <c r="H110" i="9" s="1"/>
  <c r="D109" i="9"/>
  <c r="H109" i="9" s="1"/>
  <c r="D108" i="9"/>
  <c r="H108" i="9" s="1"/>
  <c r="D107" i="9"/>
  <c r="H107" i="9" s="1"/>
  <c r="D106" i="9"/>
  <c r="H106" i="9" s="1"/>
  <c r="D90" i="9"/>
  <c r="H90" i="9" s="1"/>
  <c r="D89" i="9"/>
  <c r="H89" i="9" s="1"/>
  <c r="D88" i="9"/>
  <c r="H88" i="9" s="1"/>
  <c r="D87" i="9"/>
  <c r="H87" i="9" s="1"/>
  <c r="D86" i="9"/>
  <c r="H86" i="9" s="1"/>
  <c r="D85" i="9"/>
  <c r="H85" i="9" s="1"/>
  <c r="D84" i="9"/>
  <c r="H84" i="9" s="1"/>
  <c r="D81" i="9"/>
  <c r="H81" i="9" s="1"/>
  <c r="D80" i="9"/>
  <c r="H80" i="9" s="1"/>
  <c r="D79" i="9"/>
  <c r="H79" i="9" s="1"/>
  <c r="D78" i="9"/>
  <c r="H78" i="9" s="1"/>
  <c r="D77" i="9"/>
  <c r="H77" i="9" s="1"/>
  <c r="D76" i="9"/>
  <c r="H76" i="9" s="1"/>
  <c r="D75" i="9"/>
  <c r="H75" i="9" s="1"/>
  <c r="H74" i="9" s="1"/>
  <c r="D72" i="9"/>
  <c r="H72" i="9" s="1"/>
  <c r="D71" i="9"/>
  <c r="H71" i="9" s="1"/>
  <c r="D70" i="9"/>
  <c r="H70" i="9" s="1"/>
  <c r="D69" i="9"/>
  <c r="H69" i="9" s="1"/>
  <c r="D68" i="9"/>
  <c r="H68" i="9" s="1"/>
  <c r="D67" i="9"/>
  <c r="H67" i="9" s="1"/>
  <c r="D66" i="9"/>
  <c r="H66" i="9" s="1"/>
  <c r="D57" i="9"/>
  <c r="D22" i="9"/>
  <c r="H22" i="9" s="1"/>
  <c r="D21" i="9"/>
  <c r="H21" i="9" s="1"/>
  <c r="D20" i="9"/>
  <c r="H20" i="9" s="1"/>
  <c r="D19" i="9"/>
  <c r="H19" i="9" s="1"/>
  <c r="D18" i="9"/>
  <c r="H18" i="9" s="1"/>
  <c r="D17" i="9"/>
  <c r="H17" i="9" s="1"/>
  <c r="D16" i="9"/>
  <c r="H16" i="9" s="1"/>
  <c r="D63" i="9"/>
  <c r="H63" i="9" s="1"/>
  <c r="D103" i="9"/>
  <c r="H103" i="9" s="1"/>
  <c r="D69" i="12"/>
  <c r="D68" i="12"/>
  <c r="D67" i="12"/>
  <c r="D66" i="12"/>
  <c r="D65" i="12"/>
  <c r="D39" i="5"/>
  <c r="D53" i="12"/>
  <c r="C40" i="12"/>
  <c r="C39" i="12"/>
  <c r="C35" i="12"/>
  <c r="D50" i="12"/>
  <c r="D49" i="12"/>
  <c r="D30" i="5"/>
  <c r="C34" i="12"/>
  <c r="C32" i="12"/>
  <c r="C31" i="12"/>
  <c r="C29" i="12"/>
  <c r="C28" i="12"/>
  <c r="C26" i="12"/>
  <c r="C25" i="12"/>
  <c r="C24" i="12"/>
  <c r="C21" i="12"/>
  <c r="C20" i="12"/>
  <c r="C19" i="12"/>
  <c r="C18" i="12"/>
  <c r="C14" i="12"/>
  <c r="C13" i="12"/>
  <c r="C12" i="12"/>
  <c r="C57" i="5"/>
  <c r="C56" i="5"/>
  <c r="C54" i="5"/>
  <c r="C53" i="5"/>
  <c r="C45" i="5"/>
  <c r="C36" i="5"/>
  <c r="C28" i="5"/>
  <c r="C20" i="5"/>
  <c r="C11" i="5"/>
  <c r="C8" i="5"/>
  <c r="C7" i="5"/>
  <c r="C6" i="5"/>
  <c r="C5" i="5"/>
  <c r="C4" i="5"/>
  <c r="D89" i="4"/>
  <c r="D88" i="4"/>
  <c r="D86" i="4"/>
  <c r="D85" i="4"/>
  <c r="D83" i="4"/>
  <c r="D82" i="4"/>
  <c r="D80" i="4"/>
  <c r="D79" i="4"/>
  <c r="D78" i="4"/>
  <c r="D75" i="4"/>
  <c r="D74" i="4"/>
  <c r="D73" i="4"/>
  <c r="D72" i="4"/>
  <c r="D68" i="4"/>
  <c r="D67" i="4"/>
  <c r="D66" i="4"/>
  <c r="D47" i="4"/>
  <c r="D46" i="4"/>
  <c r="D43" i="4"/>
  <c r="D42" i="4"/>
  <c r="D41" i="4"/>
  <c r="D40" i="4"/>
  <c r="D39" i="4"/>
  <c r="D35" i="4"/>
  <c r="D34" i="4"/>
  <c r="D33" i="4"/>
  <c r="D32" i="4"/>
  <c r="D31" i="4"/>
  <c r="D30" i="4"/>
  <c r="D27" i="4"/>
  <c r="D26" i="4"/>
  <c r="D25" i="4"/>
  <c r="D24" i="4"/>
  <c r="D23" i="4"/>
  <c r="D22" i="4"/>
  <c r="D19" i="4"/>
  <c r="D18" i="4"/>
  <c r="D17" i="4"/>
  <c r="D16" i="4"/>
  <c r="D15" i="4"/>
  <c r="D14" i="4"/>
  <c r="D13" i="4"/>
  <c r="D150" i="9"/>
  <c r="D149" i="9"/>
  <c r="D148" i="9"/>
  <c r="D147" i="9"/>
  <c r="D139" i="9"/>
  <c r="D138" i="9"/>
  <c r="D137" i="9"/>
  <c r="D136" i="9"/>
  <c r="D135" i="9"/>
  <c r="D134" i="9"/>
  <c r="D133" i="9"/>
  <c r="D132" i="9"/>
  <c r="D131" i="9"/>
  <c r="D102" i="9"/>
  <c r="D101" i="9"/>
  <c r="D100" i="9"/>
  <c r="D99" i="9"/>
  <c r="D98" i="9"/>
  <c r="D97" i="9"/>
  <c r="H97" i="9" s="1"/>
  <c r="D62" i="9"/>
  <c r="D61" i="9"/>
  <c r="D60" i="9"/>
  <c r="D59" i="9"/>
  <c r="D58" i="9"/>
  <c r="D51" i="9"/>
  <c r="D50" i="9"/>
  <c r="D49" i="9"/>
  <c r="D48" i="9"/>
  <c r="D47" i="9"/>
  <c r="D46" i="9"/>
  <c r="D37" i="9"/>
  <c r="D36" i="9"/>
  <c r="D35" i="9"/>
  <c r="D34" i="9"/>
  <c r="D33" i="9"/>
  <c r="D32" i="9"/>
  <c r="D31" i="9"/>
  <c r="D30" i="9"/>
  <c r="D29" i="9"/>
  <c r="D13" i="9"/>
  <c r="D12" i="9"/>
  <c r="D11" i="9"/>
  <c r="D10" i="9"/>
  <c r="D9" i="9"/>
  <c r="D8" i="9"/>
  <c r="D7" i="9"/>
  <c r="D60" i="7"/>
  <c r="D59" i="7"/>
  <c r="D58" i="7"/>
  <c r="D57" i="7"/>
  <c r="D56" i="7"/>
  <c r="D51" i="7"/>
  <c r="D50" i="7"/>
  <c r="D49" i="7"/>
  <c r="D48" i="7"/>
  <c r="D39" i="7"/>
  <c r="D34" i="7"/>
  <c r="D33" i="7"/>
  <c r="D27" i="7"/>
  <c r="D26" i="7"/>
  <c r="D25" i="7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H113" i="9" l="1"/>
  <c r="H105" i="9"/>
  <c r="H83" i="9"/>
  <c r="H65" i="9"/>
  <c r="H15" i="9"/>
  <c r="B12" i="10"/>
  <c r="B13" i="10"/>
  <c r="B14" i="10"/>
  <c r="B15" i="10"/>
  <c r="B16" i="10"/>
  <c r="D27" i="10"/>
  <c r="B11" i="10"/>
  <c r="B8" i="10"/>
  <c r="B7" i="10"/>
  <c r="B6" i="10"/>
  <c r="B5" i="10"/>
  <c r="B4" i="10"/>
  <c r="B3" i="10"/>
  <c r="H150" i="9"/>
  <c r="H149" i="9"/>
  <c r="H148" i="9"/>
  <c r="H147" i="9"/>
  <c r="H146" i="9" s="1"/>
  <c r="H139" i="9"/>
  <c r="H138" i="9"/>
  <c r="H137" i="9"/>
  <c r="H136" i="9"/>
  <c r="H135" i="9"/>
  <c r="H134" i="9"/>
  <c r="H133" i="9"/>
  <c r="H132" i="9"/>
  <c r="H131" i="9"/>
  <c r="H130" i="9" s="1"/>
  <c r="H102" i="9"/>
  <c r="H101" i="9"/>
  <c r="H100" i="9"/>
  <c r="H99" i="9"/>
  <c r="H98" i="9"/>
  <c r="H51" i="9"/>
  <c r="H50" i="9"/>
  <c r="H49" i="9"/>
  <c r="H48" i="9"/>
  <c r="H47" i="9"/>
  <c r="H46" i="9"/>
  <c r="H45" i="9" s="1"/>
  <c r="H37" i="9"/>
  <c r="H36" i="9"/>
  <c r="H35" i="9"/>
  <c r="H34" i="9"/>
  <c r="H33" i="9"/>
  <c r="H32" i="9"/>
  <c r="H31" i="9"/>
  <c r="H30" i="9"/>
  <c r="H29" i="9"/>
  <c r="H28" i="9" s="1"/>
  <c r="D16" i="7"/>
  <c r="H16" i="7" s="1"/>
  <c r="H15" i="7" s="1"/>
  <c r="H25" i="7"/>
  <c r="H24" i="7" s="1"/>
  <c r="H26" i="7"/>
  <c r="H27" i="7"/>
  <c r="H33" i="7"/>
  <c r="H32" i="7" s="1"/>
  <c r="H34" i="7"/>
  <c r="H39" i="7"/>
  <c r="H38" i="7" s="1"/>
  <c r="H48" i="7"/>
  <c r="H47" i="7" s="1"/>
  <c r="H49" i="7"/>
  <c r="H50" i="7"/>
  <c r="H51" i="7"/>
  <c r="H56" i="7"/>
  <c r="H55" i="7" s="1"/>
  <c r="H57" i="7"/>
  <c r="H58" i="7"/>
  <c r="H59" i="7"/>
  <c r="H60" i="7"/>
  <c r="G7" i="12"/>
  <c r="L29" i="11"/>
  <c r="J29" i="11"/>
  <c r="K29" i="11" s="1"/>
  <c r="L28" i="11"/>
  <c r="J28" i="11"/>
  <c r="K28" i="11" s="1"/>
  <c r="L27" i="11"/>
  <c r="J27" i="11"/>
  <c r="K27" i="11" s="1"/>
  <c r="L26" i="11"/>
  <c r="J26" i="11"/>
  <c r="K26" i="11" s="1"/>
  <c r="L25" i="11"/>
  <c r="J25" i="11"/>
  <c r="K25" i="11" s="1"/>
  <c r="L24" i="11"/>
  <c r="J24" i="11"/>
  <c r="K24" i="11" s="1"/>
  <c r="L23" i="11"/>
  <c r="J23" i="11"/>
  <c r="K23" i="11" s="1"/>
  <c r="L22" i="11"/>
  <c r="J22" i="11"/>
  <c r="K22" i="11" s="1"/>
  <c r="L21" i="11"/>
  <c r="J21" i="11"/>
  <c r="K21" i="11" s="1"/>
  <c r="L20" i="11"/>
  <c r="J20" i="11"/>
  <c r="K20" i="11" s="1"/>
  <c r="L19" i="11"/>
  <c r="J19" i="11"/>
  <c r="K19" i="11" s="1"/>
  <c r="L18" i="11"/>
  <c r="J18" i="11"/>
  <c r="K18" i="11" s="1"/>
  <c r="L17" i="11"/>
  <c r="J17" i="11"/>
  <c r="K17" i="11" s="1"/>
  <c r="L16" i="11"/>
  <c r="J16" i="11"/>
  <c r="K16" i="11" s="1"/>
  <c r="L15" i="11"/>
  <c r="J15" i="11"/>
  <c r="K15" i="11" s="1"/>
  <c r="L14" i="11"/>
  <c r="J14" i="11"/>
  <c r="K14" i="11" s="1"/>
  <c r="L13" i="11"/>
  <c r="J13" i="11"/>
  <c r="K13" i="11" s="1"/>
  <c r="L12" i="11"/>
  <c r="J12" i="11"/>
  <c r="K12" i="11" s="1"/>
  <c r="L11" i="11"/>
  <c r="J11" i="11"/>
  <c r="K11" i="11" s="1"/>
  <c r="L10" i="11"/>
  <c r="J10" i="11"/>
  <c r="K10" i="11" s="1"/>
  <c r="L9" i="11"/>
  <c r="J9" i="11"/>
  <c r="K9" i="11" s="1"/>
  <c r="L8" i="11"/>
  <c r="J8" i="11"/>
  <c r="K8" i="11" s="1"/>
  <c r="L7" i="11"/>
  <c r="J7" i="11"/>
  <c r="K7" i="11" s="1"/>
  <c r="L6" i="11"/>
  <c r="J6" i="11"/>
  <c r="K6" i="11" s="1"/>
  <c r="L5" i="11"/>
  <c r="J5" i="11"/>
  <c r="K5" i="11" s="1"/>
  <c r="L4" i="11"/>
  <c r="J4" i="11"/>
  <c r="K4" i="11" s="1"/>
  <c r="L3" i="11"/>
  <c r="J3" i="11"/>
  <c r="K3" i="11" s="1"/>
  <c r="L2" i="11"/>
  <c r="J2" i="11"/>
  <c r="K2" i="11" s="1"/>
  <c r="D9" i="4"/>
  <c r="D8" i="4"/>
  <c r="D7" i="4"/>
  <c r="G35" i="5"/>
  <c r="G44" i="5"/>
  <c r="D22" i="10"/>
  <c r="H61" i="4"/>
  <c r="D49" i="5"/>
  <c r="D47" i="5"/>
  <c r="D38" i="5"/>
  <c r="D42" i="5"/>
  <c r="D41" i="5"/>
  <c r="D40" i="5"/>
  <c r="D33" i="5"/>
  <c r="D31" i="5"/>
  <c r="D24" i="5"/>
  <c r="D23" i="5"/>
  <c r="D22" i="5"/>
  <c r="D13" i="5"/>
  <c r="D17" i="5"/>
  <c r="R20" i="2"/>
  <c r="R22" i="2" s="1"/>
  <c r="R19" i="2"/>
  <c r="D16" i="5" l="1"/>
  <c r="D52" i="12"/>
  <c r="R21" i="2"/>
  <c r="D15" i="5" s="1"/>
  <c r="D51" i="12"/>
  <c r="H96" i="9"/>
  <c r="H93" i="9" s="1"/>
  <c r="D14" i="5"/>
  <c r="M2" i="11"/>
  <c r="M3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D25" i="5"/>
  <c r="D32" i="5"/>
  <c r="H6" i="4"/>
  <c r="H7" i="4"/>
  <c r="H8" i="4"/>
  <c r="H9" i="4"/>
  <c r="D15" i="10" l="1"/>
  <c r="E7" i="6"/>
  <c r="H7" i="6" s="1"/>
  <c r="E8" i="6"/>
  <c r="H8" i="6" s="1"/>
  <c r="E9" i="6"/>
  <c r="H9" i="6" s="1"/>
  <c r="E10" i="6"/>
  <c r="H10" i="6" s="1"/>
  <c r="E11" i="6"/>
  <c r="H11" i="6" s="1"/>
  <c r="E12" i="6"/>
  <c r="H12" i="6" s="1"/>
  <c r="E13" i="6"/>
  <c r="H13" i="6" s="1"/>
  <c r="E14" i="6"/>
  <c r="H14" i="6" s="1"/>
  <c r="E15" i="6"/>
  <c r="H15" i="6" s="1"/>
  <c r="E16" i="6"/>
  <c r="H16" i="6" s="1"/>
  <c r="E17" i="6"/>
  <c r="H17" i="6" s="1"/>
  <c r="E18" i="6"/>
  <c r="H18" i="6" s="1"/>
  <c r="E19" i="6"/>
  <c r="H19" i="6" s="1"/>
  <c r="E20" i="6"/>
  <c r="H20" i="6" s="1"/>
  <c r="E21" i="6"/>
  <c r="H21" i="6" s="1"/>
  <c r="E22" i="6"/>
  <c r="H22" i="6" s="1"/>
  <c r="E6" i="6"/>
  <c r="H6" i="6" s="1"/>
  <c r="G6" i="6" l="1"/>
  <c r="G15" i="6"/>
  <c r="G16" i="6"/>
  <c r="H59" i="9" s="1"/>
  <c r="G17" i="6"/>
  <c r="G18" i="6"/>
  <c r="H74" i="4" s="1"/>
  <c r="G19" i="6"/>
  <c r="G20" i="6"/>
  <c r="H7" i="9" s="1"/>
  <c r="G21" i="6"/>
  <c r="G22" i="6"/>
  <c r="H62" i="9" s="1"/>
  <c r="H58" i="4"/>
  <c r="H57" i="4" s="1"/>
  <c r="H56" i="4" s="1"/>
  <c r="H75" i="4"/>
  <c r="G7" i="6"/>
  <c r="G8" i="6"/>
  <c r="G9" i="6"/>
  <c r="G10" i="6"/>
  <c r="G11" i="6"/>
  <c r="G18" i="12" s="1"/>
  <c r="G12" i="6"/>
  <c r="H15" i="4" s="1"/>
  <c r="G13" i="6"/>
  <c r="G14" i="6"/>
  <c r="D8" i="7" l="1"/>
  <c r="H8" i="7" s="1"/>
  <c r="D9" i="7"/>
  <c r="H9" i="7" s="1"/>
  <c r="D10" i="7"/>
  <c r="H10" i="7" s="1"/>
  <c r="C80" i="12"/>
  <c r="H12" i="9"/>
  <c r="G13" i="12"/>
  <c r="G21" i="12"/>
  <c r="C84" i="12"/>
  <c r="C83" i="12"/>
  <c r="C81" i="12"/>
  <c r="H13" i="9"/>
  <c r="H11" i="9"/>
  <c r="H61" i="9"/>
  <c r="H10" i="9"/>
  <c r="C63" i="12"/>
  <c r="C72" i="12"/>
  <c r="G20" i="12"/>
  <c r="H9" i="9"/>
  <c r="H60" i="9"/>
  <c r="H58" i="9"/>
  <c r="H8" i="9"/>
  <c r="G14" i="12"/>
  <c r="H57" i="9"/>
  <c r="H66" i="4"/>
  <c r="G12" i="12"/>
  <c r="G19" i="12"/>
  <c r="G16" i="12" s="1"/>
  <c r="H35" i="4"/>
  <c r="H34" i="4"/>
  <c r="H19" i="4"/>
  <c r="H39" i="4"/>
  <c r="H24" i="4"/>
  <c r="H16" i="4"/>
  <c r="H41" i="4"/>
  <c r="H14" i="4"/>
  <c r="H33" i="4"/>
  <c r="H32" i="4"/>
  <c r="H23" i="4"/>
  <c r="H68" i="4"/>
  <c r="H47" i="4"/>
  <c r="H67" i="4"/>
  <c r="H42" i="4"/>
  <c r="H72" i="4"/>
  <c r="H27" i="4"/>
  <c r="H18" i="4"/>
  <c r="H17" i="4"/>
  <c r="H22" i="4"/>
  <c r="H13" i="4"/>
  <c r="H30" i="4"/>
  <c r="H46" i="4"/>
  <c r="H43" i="4"/>
  <c r="H31" i="4"/>
  <c r="H26" i="4"/>
  <c r="H25" i="4"/>
  <c r="H40" i="4"/>
  <c r="H73" i="4"/>
  <c r="H5" i="4"/>
  <c r="H4" i="4" s="1"/>
  <c r="H11" i="4" l="1"/>
  <c r="H2" i="4" s="1"/>
  <c r="D20" i="10" s="1"/>
  <c r="H6" i="9"/>
  <c r="H3" i="9" s="1"/>
  <c r="D26" i="10"/>
  <c r="D24" i="10" s="1"/>
  <c r="D33" i="10" s="1"/>
  <c r="H56" i="9"/>
  <c r="H7" i="7"/>
  <c r="H37" i="4"/>
  <c r="D11" i="10" l="1"/>
  <c r="D14" i="10"/>
  <c r="H53" i="9"/>
  <c r="D2" i="10"/>
  <c r="D21" i="10"/>
  <c r="D18" i="10" s="1"/>
  <c r="D31" i="10" s="1"/>
  <c r="D10" i="10" l="1"/>
  <c r="D29" i="10"/>
</calcChain>
</file>

<file path=xl/sharedStrings.xml><?xml version="1.0" encoding="utf-8"?>
<sst xmlns="http://schemas.openxmlformats.org/spreadsheetml/2006/main" count="885" uniqueCount="308">
  <si>
    <t>Personnel</t>
  </si>
  <si>
    <t>$/hr</t>
  </si>
  <si>
    <t>hrs</t>
  </si>
  <si>
    <t># of times</t>
  </si>
  <si>
    <t>#of employees</t>
  </si>
  <si>
    <t>Paid Employee</t>
  </si>
  <si>
    <t>Job Type/Title</t>
  </si>
  <si>
    <t>Date of Hire</t>
  </si>
  <si>
    <t>Credentials</t>
  </si>
  <si>
    <t>FTE</t>
  </si>
  <si>
    <t xml:space="preserve">Annual Full-Time Salary </t>
  </si>
  <si>
    <t>Fringe</t>
  </si>
  <si>
    <t>Total Annual Salary</t>
  </si>
  <si>
    <t>End of Startup Period</t>
  </si>
  <si>
    <t>Number of weeks between date of hire and end of start-up</t>
  </si>
  <si>
    <t>Total hours since date of hire</t>
  </si>
  <si>
    <t>Hourly Wage</t>
  </si>
  <si>
    <t>Staff start up cost</t>
  </si>
  <si>
    <t>Resource Category</t>
  </si>
  <si>
    <t>Annual Totals</t>
  </si>
  <si>
    <t xml:space="preserve">Exploration Costs </t>
  </si>
  <si>
    <t xml:space="preserve">Preparation Costs </t>
  </si>
  <si>
    <t>Screening_Diagnosis</t>
  </si>
  <si>
    <t>Buprenorphine</t>
  </si>
  <si>
    <t>Methadone</t>
  </si>
  <si>
    <t>Naltrexone</t>
  </si>
  <si>
    <t>Total Costs during subsequent years</t>
  </si>
  <si>
    <t>Start Up Costs Per Site</t>
  </si>
  <si>
    <t>Components</t>
  </si>
  <si>
    <t>Unit Cost</t>
  </si>
  <si>
    <t>Quantity</t>
  </si>
  <si>
    <t>Total Costs</t>
  </si>
  <si>
    <t>Supplies_Equipment</t>
  </si>
  <si>
    <t>Desks</t>
  </si>
  <si>
    <t>Digital Thermometer</t>
  </si>
  <si>
    <t>Surveillance Cameras</t>
  </si>
  <si>
    <t>Webcam</t>
  </si>
  <si>
    <t>Security Door Access</t>
  </si>
  <si>
    <t>Meetings</t>
  </si>
  <si>
    <t># of employees</t>
  </si>
  <si>
    <t>Multi-Disciplinary meetings</t>
  </si>
  <si>
    <t>Counselor</t>
  </si>
  <si>
    <t>OUD Treatment Director</t>
  </si>
  <si>
    <t>Foremen</t>
  </si>
  <si>
    <t>Social Worker</t>
  </si>
  <si>
    <t>Psychologist</t>
  </si>
  <si>
    <t>Facilities Manager</t>
  </si>
  <si>
    <t>medical provider</t>
  </si>
  <si>
    <t>Policy/audit manager</t>
  </si>
  <si>
    <t>Unit Secretary</t>
  </si>
  <si>
    <t>Unit Manager</t>
  </si>
  <si>
    <t>Captain</t>
  </si>
  <si>
    <t>Administration Meetings</t>
  </si>
  <si>
    <t>Lieutenants</t>
  </si>
  <si>
    <t>Correctional Officers</t>
  </si>
  <si>
    <t>Vendor &amp; Facility Meetings</t>
  </si>
  <si>
    <t>Case Manager</t>
  </si>
  <si>
    <t>Trainings</t>
  </si>
  <si>
    <t xml:space="preserve">Stigma </t>
  </si>
  <si>
    <t>Orientation for Vendors</t>
  </si>
  <si>
    <t>Time Dependent Costs</t>
  </si>
  <si>
    <t>Annual</t>
  </si>
  <si>
    <t>License</t>
  </si>
  <si>
    <t>DEA</t>
  </si>
  <si>
    <t>NCCHC</t>
  </si>
  <si>
    <t>CARF</t>
  </si>
  <si>
    <t>Vendor</t>
  </si>
  <si>
    <t>On-Site Vendors</t>
  </si>
  <si>
    <t># of months</t>
  </si>
  <si>
    <t>Nurse</t>
  </si>
  <si>
    <t>Per-Patient</t>
  </si>
  <si>
    <t>$/Hr</t>
  </si>
  <si>
    <t xml:space="preserve">Hours/patient </t>
  </si>
  <si>
    <t>Patients/Month</t>
  </si>
  <si>
    <t>Months</t>
  </si>
  <si>
    <t>DSM-5</t>
  </si>
  <si>
    <t>Medical History</t>
  </si>
  <si>
    <t>Documentation</t>
  </si>
  <si>
    <t>COWS</t>
  </si>
  <si>
    <t>Urine Screen should be: Drug Monitoring Buprenorphine &amp; Naloxone QntPanel 8 w/conf (6-acetylmorphine, alcohol, amphetamines, benzodiazepines, buprenorphine, marijuana, cocaine, MDMA, opiates, Oxycodone)</t>
  </si>
  <si>
    <t>Initiation Buprenorphine</t>
  </si>
  <si>
    <t xml:space="preserve">Buprenorphine_Medication </t>
  </si>
  <si>
    <t>Dosing</t>
  </si>
  <si>
    <t>$/mg</t>
  </si>
  <si>
    <t>Sublocade</t>
  </si>
  <si>
    <t>16mg Sublocade</t>
  </si>
  <si>
    <t>Buprenorphine no Naloxone</t>
  </si>
  <si>
    <t>4mg</t>
  </si>
  <si>
    <t>8mg</t>
  </si>
  <si>
    <t>Buprenorphine w/ Naloxone</t>
  </si>
  <si>
    <t>8mg/2mg naloxone</t>
  </si>
  <si>
    <t>Suboxone (film)</t>
  </si>
  <si>
    <t>12mg</t>
  </si>
  <si>
    <t>Stabalization Buprenorphine Phase</t>
  </si>
  <si>
    <t>300mg</t>
  </si>
  <si>
    <t>12mg/3mg naloxone</t>
  </si>
  <si>
    <t>Maintenance Phase</t>
  </si>
  <si>
    <t xml:space="preserve">$/mg </t>
  </si>
  <si>
    <t>128mg Sublocade</t>
  </si>
  <si>
    <t>16mg</t>
  </si>
  <si>
    <t>24mg</t>
  </si>
  <si>
    <t>Initiation Methadone</t>
  </si>
  <si>
    <t>35mg</t>
  </si>
  <si>
    <t>Tritration Phase</t>
  </si>
  <si>
    <t>40mg</t>
  </si>
  <si>
    <t>Weeks 1-2</t>
  </si>
  <si>
    <t>60mg</t>
  </si>
  <si>
    <t>Weeks 3-4</t>
  </si>
  <si>
    <t>65mg</t>
  </si>
  <si>
    <t>Maintenance</t>
  </si>
  <si>
    <t>75mg</t>
  </si>
  <si>
    <t>Initiation Oral Naltrexone</t>
  </si>
  <si>
    <t>50mg</t>
  </si>
  <si>
    <t>Vivitrol</t>
  </si>
  <si>
    <t>380mg</t>
  </si>
  <si>
    <t>Naltrexone Challenge</t>
  </si>
  <si>
    <t xml:space="preserve">Discharge Planning </t>
  </si>
  <si>
    <t>Hours/patient</t>
  </si>
  <si>
    <t>patients/month</t>
  </si>
  <si>
    <t>Therapy/Counseling</t>
  </si>
  <si>
    <t>Labor Inputs</t>
  </si>
  <si>
    <t>Employees</t>
  </si>
  <si>
    <t>Annual Salary</t>
  </si>
  <si>
    <t>Rate (see footnotes)</t>
  </si>
  <si>
    <t>Adjusted Annual Salary</t>
  </si>
  <si>
    <t>Cost/Hour</t>
  </si>
  <si>
    <t xml:space="preserve">Annual  Cost  </t>
  </si>
  <si>
    <t>Pharmacist</t>
  </si>
  <si>
    <t>unit team representative</t>
  </si>
  <si>
    <t>Inspection</t>
  </si>
  <si>
    <t>Audits</t>
  </si>
  <si>
    <t>Initial_Assessment_for _MOUD_Maintenance</t>
  </si>
  <si>
    <t>Tests</t>
  </si>
  <si>
    <t>Off-Site by medical transport</t>
  </si>
  <si>
    <t>File Cabinets</t>
  </si>
  <si>
    <t>Medical Record for Confirmation</t>
  </si>
  <si>
    <t>CMP</t>
  </si>
  <si>
    <t>Laptop with Warranty</t>
  </si>
  <si>
    <t>CBC</t>
  </si>
  <si>
    <t>Onsite Healthcare</t>
  </si>
  <si>
    <t>Medical Staff Meetings</t>
  </si>
  <si>
    <t>Naloxone</t>
  </si>
  <si>
    <t>iPads with Warranty (Apple Care)</t>
  </si>
  <si>
    <t>TSH</t>
  </si>
  <si>
    <t>Combination of onsite/offsite</t>
  </si>
  <si>
    <t>Narcan</t>
  </si>
  <si>
    <t>Cell Phone</t>
  </si>
  <si>
    <t xml:space="preserve">Monitoring </t>
  </si>
  <si>
    <t>Monitoring</t>
  </si>
  <si>
    <t>Urinalysis</t>
  </si>
  <si>
    <t>MOUD education</t>
  </si>
  <si>
    <t>Screening for HIV</t>
  </si>
  <si>
    <t xml:space="preserve"> Planning meetings</t>
  </si>
  <si>
    <t>Storage Cabinets</t>
  </si>
  <si>
    <t xml:space="preserve">HIV </t>
  </si>
  <si>
    <t>Methadone_Dosing</t>
  </si>
  <si>
    <t>Hepatitis</t>
  </si>
  <si>
    <t xml:space="preserve"> Training</t>
  </si>
  <si>
    <t>10mg</t>
  </si>
  <si>
    <t>Pregnancy Test</t>
  </si>
  <si>
    <t xml:space="preserve"> Acquisition and hiring</t>
  </si>
  <si>
    <t>Chairs</t>
  </si>
  <si>
    <t>20mg</t>
  </si>
  <si>
    <t>Urine Drug Testing</t>
  </si>
  <si>
    <t xml:space="preserve"> Development of policy and procedures</t>
  </si>
  <si>
    <t>Patient Medication lock box</t>
  </si>
  <si>
    <t>30mg</t>
  </si>
  <si>
    <t>Drug Monitoring Opiates Screen (codeine, hydrocodone, hydromorphone, morphine, norhydrocodone</t>
  </si>
  <si>
    <t xml:space="preserve"> Management of project</t>
  </si>
  <si>
    <t>Narcotics Cabinet</t>
  </si>
  <si>
    <t>Drug Monitoring Oxycodone Screen (oxycodone, noroxycodone, oxymorphone)</t>
  </si>
  <si>
    <t>security camera</t>
  </si>
  <si>
    <t>Drug Montiroing Buprenorphine &amp; Naloxone QNt (Buprenorphine, norbuprenorphine)</t>
  </si>
  <si>
    <t>printer with warranty</t>
  </si>
  <si>
    <t>45mg</t>
  </si>
  <si>
    <t>Drug Monitoring Fentanyl w/Conf (Fentanyl, norfentanyl)</t>
  </si>
  <si>
    <t>Safe for CAM 2038</t>
  </si>
  <si>
    <t>Drug Monitoring Heroin Metab w/Conf (6-Acetylmorphine</t>
  </si>
  <si>
    <t>Dispensary</t>
  </si>
  <si>
    <t>Buprenorphine_Dosing</t>
  </si>
  <si>
    <t>55mg</t>
  </si>
  <si>
    <t>2mg</t>
  </si>
  <si>
    <t>ITS Software</t>
  </si>
  <si>
    <t>2mg/.5 naloxone</t>
  </si>
  <si>
    <t>Computer</t>
  </si>
  <si>
    <t>70mg</t>
  </si>
  <si>
    <t>Computer keyboard/mouse</t>
  </si>
  <si>
    <t>4mg/1mg naloxone</t>
  </si>
  <si>
    <t>80mg</t>
  </si>
  <si>
    <t>85mg</t>
  </si>
  <si>
    <t>Speakers</t>
  </si>
  <si>
    <t>8mg Sublocade</t>
  </si>
  <si>
    <t>90mg</t>
  </si>
  <si>
    <t>Panic Alarms</t>
  </si>
  <si>
    <t>95mg</t>
  </si>
  <si>
    <t>flashlight</t>
  </si>
  <si>
    <t>100mg</t>
  </si>
  <si>
    <t>105mg</t>
  </si>
  <si>
    <t>110mg</t>
  </si>
  <si>
    <t>115mg</t>
  </si>
  <si>
    <t>24 mg Sublocade</t>
  </si>
  <si>
    <t>120mg</t>
  </si>
  <si>
    <t>Naltrexone_Dosing</t>
  </si>
  <si>
    <t>Funding</t>
  </si>
  <si>
    <t>Leadership</t>
  </si>
  <si>
    <t>Staffing</t>
  </si>
  <si>
    <t>Organizational Characteristics</t>
  </si>
  <si>
    <t>Individual Adopter Characteristics</t>
  </si>
  <si>
    <t>Sustainment</t>
  </si>
  <si>
    <t>Implementation</t>
  </si>
  <si>
    <t>Sociopolitical</t>
  </si>
  <si>
    <t>Interorganizational Networks</t>
  </si>
  <si>
    <t>Public Academic Collaborations</t>
  </si>
  <si>
    <t>Fidelity Montioring</t>
  </si>
  <si>
    <t>Fixed Start-Up</t>
  </si>
  <si>
    <t>Time- Dependent</t>
  </si>
  <si>
    <t>Variable</t>
  </si>
  <si>
    <t>Time-Dependent</t>
  </si>
  <si>
    <t>Implementation Costs</t>
  </si>
  <si>
    <t>Sustainment Costs</t>
  </si>
  <si>
    <t>Sociopolitical Context</t>
  </si>
  <si>
    <t>Client Advocacy</t>
  </si>
  <si>
    <t>Exploration &amp; Preparation</t>
  </si>
  <si>
    <t>Intervention Developers</t>
  </si>
  <si>
    <t>Legislation, Policies, Monitoring and Review</t>
  </si>
  <si>
    <t>Service grants, research grants, continuity of funding</t>
  </si>
  <si>
    <t>Consumer organization</t>
  </si>
  <si>
    <t>Direct &amp; Indirect networking,  professional organizations, clearinghouse, technical assistance centers</t>
  </si>
  <si>
    <t>Absorptive capacity (knowledge/skills, readiness for change), culture, climate, leadership</t>
  </si>
  <si>
    <t>Values, goals, social networks, perceived need for change</t>
  </si>
  <si>
    <t>Federal legislation, local enactment, definitions of “evidence”</t>
  </si>
  <si>
    <t>Support tied to federal and state policies</t>
  </si>
  <si>
    <t>National advocacy, class action lawsuits</t>
  </si>
  <si>
    <t>Organizational linkages, leadership ties, information transmission</t>
  </si>
  <si>
    <t>Size, role specialization, knowledge/skills/expertise, values</t>
  </si>
  <si>
    <t>Culture embedding, championing adoption</t>
  </si>
  <si>
    <t>Advertising/Marketing</t>
  </si>
  <si>
    <t>Total Costs Implementation year 1</t>
  </si>
  <si>
    <t>Pre-Implementation Costs</t>
  </si>
  <si>
    <t>Program Director</t>
  </si>
  <si>
    <t>Administrative Assistant</t>
  </si>
  <si>
    <t>Clinical Supervisor</t>
  </si>
  <si>
    <t>Nurse Care Managers</t>
  </si>
  <si>
    <t>Counselors</t>
  </si>
  <si>
    <t>Discharge Planners (BHN)</t>
  </si>
  <si>
    <t>Medical Director (Physician)</t>
  </si>
  <si>
    <t>Health Services Coordinator</t>
  </si>
  <si>
    <t>Pharmacy Technicians</t>
  </si>
  <si>
    <t>Sheriff</t>
  </si>
  <si>
    <t>Superintendent</t>
  </si>
  <si>
    <t>Chief Of Security</t>
  </si>
  <si>
    <t>Health Services Administrator (Assistant Superintendent)</t>
  </si>
  <si>
    <t>Assistant Superintendent</t>
  </si>
  <si>
    <t>Assistant Superintendent (AS) of Operations</t>
  </si>
  <si>
    <t>Legal Counsel</t>
  </si>
  <si>
    <t>CFO  Assistant Superintendent</t>
  </si>
  <si>
    <t>Legislative Affairs</t>
  </si>
  <si>
    <t>Standards Program Manager</t>
  </si>
  <si>
    <t>Director of Research</t>
  </si>
  <si>
    <t>Captain of Special Operations</t>
  </si>
  <si>
    <t>MAT Officer  Supervisor</t>
  </si>
  <si>
    <t>Substance Abuse Education Supervisor</t>
  </si>
  <si>
    <t>Clinical Manager</t>
  </si>
  <si>
    <t>Lt. Special Operations</t>
  </si>
  <si>
    <t>Captain Intake</t>
  </si>
  <si>
    <t>Substance Abuse Educator</t>
  </si>
  <si>
    <t>Information System Specialist</t>
  </si>
  <si>
    <t>Human Resources Manager</t>
  </si>
  <si>
    <t>Lieutenant</t>
  </si>
  <si>
    <t>Training Coordinator</t>
  </si>
  <si>
    <t>Mental Health Clinician</t>
  </si>
  <si>
    <t>IT Coordinator</t>
  </si>
  <si>
    <t>Program Implementation Coordinator</t>
  </si>
  <si>
    <t>Director of Correctional Services</t>
  </si>
  <si>
    <t>Director of Nursing</t>
  </si>
  <si>
    <t>Director of Clinical Operations</t>
  </si>
  <si>
    <t>VP of Clinical Services</t>
  </si>
  <si>
    <t>VP of Operations</t>
  </si>
  <si>
    <t>HR Coordinator</t>
  </si>
  <si>
    <t>Chief Operating Officer</t>
  </si>
  <si>
    <t>Nurse Practitioner</t>
  </si>
  <si>
    <t>Nurse Per-Diem</t>
  </si>
  <si>
    <t>Intake Nurses</t>
  </si>
  <si>
    <t xml:space="preserve"> Primary Nurse </t>
  </si>
  <si>
    <t>Mid-Level Providers</t>
  </si>
  <si>
    <t>Discharge Planning Nurses</t>
  </si>
  <si>
    <t xml:space="preserve"> Administrative Support Staff</t>
  </si>
  <si>
    <t>Mental Health Clinicians</t>
  </si>
  <si>
    <t>Mental Health Counselors</t>
  </si>
  <si>
    <t>MAT Officers</t>
  </si>
  <si>
    <t xml:space="preserve"> Director of Nursing</t>
  </si>
  <si>
    <t xml:space="preserve">Assistant Superintendents </t>
  </si>
  <si>
    <t>Assistant Deputy Superintendent</t>
  </si>
  <si>
    <t xml:space="preserve"> Information System Specialists</t>
  </si>
  <si>
    <t xml:space="preserve">Correctional Caseworkers </t>
  </si>
  <si>
    <t>Maintenance Officers</t>
  </si>
  <si>
    <t xml:space="preserve"> Plumber</t>
  </si>
  <si>
    <t xml:space="preserve"> Electrician</t>
  </si>
  <si>
    <t xml:space="preserve"> Carpenters</t>
  </si>
  <si>
    <t>Security  System Technicians</t>
  </si>
  <si>
    <t>Human Resource Specialists</t>
  </si>
  <si>
    <t>President &amp; CEO of Vendor</t>
  </si>
  <si>
    <t>Discharge Planning Supervisor</t>
  </si>
  <si>
    <t>DPH</t>
  </si>
  <si>
    <t>bsas</t>
  </si>
  <si>
    <t>dea</t>
  </si>
  <si>
    <t>dcp</t>
  </si>
  <si>
    <t>Individual*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</si>
</sst>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808080"/>
      <name val="Wingdings 3"/>
      <family val="1"/>
      <charset val="2"/>
    </font>
    <font>
      <sz val="1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2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2" fillId="2" borderId="5" xfId="0" applyFont="1" applyFill="1" applyBorder="1"/>
    <xf numFmtId="6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8" xfId="0" applyFont="1" applyFill="1" applyBorder="1" applyAlignment="1">
      <alignment horizontal="left"/>
    </xf>
    <xf numFmtId="0" fontId="5" fillId="2" borderId="1" xfId="0" applyFont="1" applyFill="1" applyBorder="1"/>
    <xf numFmtId="6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9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2" fillId="2" borderId="9" xfId="0" applyFont="1" applyFill="1" applyBorder="1"/>
    <xf numFmtId="6" fontId="4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5" fillId="2" borderId="0" xfId="0" applyFont="1" applyFill="1" applyAlignment="1">
      <alignment horizontal="center" vertical="center"/>
    </xf>
    <xf numFmtId="0" fontId="6" fillId="2" borderId="9" xfId="0" applyFont="1" applyFill="1" applyBorder="1"/>
    <xf numFmtId="0" fontId="7" fillId="2" borderId="10" xfId="0" applyFont="1" applyFill="1" applyBorder="1" applyAlignment="1">
      <alignment vertical="center"/>
    </xf>
    <xf numFmtId="0" fontId="4" fillId="2" borderId="1" xfId="0" applyFont="1" applyFill="1" applyBorder="1"/>
    <xf numFmtId="0" fontId="2" fillId="2" borderId="11" xfId="0" applyFont="1" applyFill="1" applyBorder="1"/>
    <xf numFmtId="0" fontId="8" fillId="0" borderId="0" xfId="0" applyFont="1"/>
    <xf numFmtId="0" fontId="8" fillId="2" borderId="0" xfId="0" applyFont="1" applyFill="1" applyAlignment="1">
      <alignment horizontal="left"/>
    </xf>
    <xf numFmtId="6" fontId="4" fillId="2" borderId="0" xfId="0" applyNumberFormat="1" applyFont="1" applyFill="1" applyAlignment="1">
      <alignment horizontal="center" vertical="center"/>
    </xf>
    <xf numFmtId="0" fontId="8" fillId="2" borderId="8" xfId="0" applyFont="1" applyFill="1" applyBorder="1" applyAlignment="1">
      <alignment horizontal="left"/>
    </xf>
    <xf numFmtId="0" fontId="4" fillId="2" borderId="9" xfId="0" applyFont="1" applyFill="1" applyBorder="1"/>
    <xf numFmtId="0" fontId="3" fillId="2" borderId="10" xfId="0" applyFont="1" applyFill="1" applyBorder="1"/>
    <xf numFmtId="0" fontId="3" fillId="2" borderId="2" xfId="0" applyFont="1" applyFill="1" applyBorder="1"/>
    <xf numFmtId="0" fontId="9" fillId="0" borderId="0" xfId="0" applyFont="1"/>
    <xf numFmtId="0" fontId="9" fillId="2" borderId="12" xfId="0" applyFont="1" applyFill="1" applyBorder="1"/>
    <xf numFmtId="6" fontId="8" fillId="2" borderId="12" xfId="0" applyNumberFormat="1" applyFont="1" applyFill="1" applyBorder="1" applyAlignment="1">
      <alignment horizontal="right"/>
    </xf>
    <xf numFmtId="6" fontId="2" fillId="2" borderId="12" xfId="0" applyNumberFormat="1" applyFont="1" applyFill="1" applyBorder="1"/>
    <xf numFmtId="6" fontId="2" fillId="2" borderId="12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6" fontId="3" fillId="2" borderId="9" xfId="0" applyNumberFormat="1" applyFont="1" applyFill="1" applyBorder="1" applyAlignment="1">
      <alignment horizontal="right"/>
    </xf>
    <xf numFmtId="0" fontId="8" fillId="2" borderId="15" xfId="0" applyFont="1" applyFill="1" applyBorder="1" applyAlignment="1">
      <alignment horizontal="right"/>
    </xf>
    <xf numFmtId="0" fontId="12" fillId="2" borderId="0" xfId="0" applyFont="1" applyFill="1" applyAlignment="1">
      <alignment horizontal="center"/>
    </xf>
    <xf numFmtId="0" fontId="2" fillId="0" borderId="7" xfId="0" applyFont="1" applyBorder="1"/>
    <xf numFmtId="0" fontId="2" fillId="0" borderId="2" xfId="0" applyFont="1" applyBorder="1"/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8" fillId="2" borderId="8" xfId="0" applyFont="1" applyFill="1" applyBorder="1"/>
    <xf numFmtId="0" fontId="8" fillId="2" borderId="1" xfId="0" applyFont="1" applyFill="1" applyBorder="1"/>
    <xf numFmtId="0" fontId="9" fillId="0" borderId="8" xfId="0" applyFont="1" applyBorder="1"/>
    <xf numFmtId="0" fontId="4" fillId="0" borderId="6" xfId="0" applyFont="1" applyBorder="1"/>
    <xf numFmtId="0" fontId="4" fillId="0" borderId="11" xfId="0" applyFont="1" applyBorder="1"/>
    <xf numFmtId="164" fontId="0" fillId="0" borderId="0" xfId="1" applyNumberFormat="1" applyFont="1"/>
    <xf numFmtId="164" fontId="2" fillId="2" borderId="12" xfId="1" applyNumberFormat="1" applyFont="1" applyFill="1" applyBorder="1"/>
    <xf numFmtId="0" fontId="12" fillId="0" borderId="0" xfId="0" applyFont="1"/>
    <xf numFmtId="0" fontId="12" fillId="2" borderId="0" xfId="0" applyFont="1" applyFill="1"/>
    <xf numFmtId="0" fontId="12" fillId="2" borderId="1" xfId="0" applyFont="1" applyFill="1" applyBorder="1"/>
    <xf numFmtId="0" fontId="12" fillId="2" borderId="7" xfId="0" applyFont="1" applyFill="1" applyBorder="1"/>
    <xf numFmtId="0" fontId="12" fillId="2" borderId="11" xfId="0" applyFont="1" applyFill="1" applyBorder="1"/>
    <xf numFmtId="0" fontId="12" fillId="2" borderId="0" xfId="0" applyFont="1" applyFill="1" applyAlignment="1">
      <alignment wrapText="1"/>
    </xf>
    <xf numFmtId="0" fontId="5" fillId="2" borderId="0" xfId="0" applyFont="1" applyFill="1"/>
    <xf numFmtId="0" fontId="12" fillId="2" borderId="2" xfId="0" applyFont="1" applyFill="1" applyBorder="1"/>
    <xf numFmtId="0" fontId="12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right"/>
    </xf>
    <xf numFmtId="164" fontId="2" fillId="2" borderId="12" xfId="1" applyNumberFormat="1" applyFont="1" applyFill="1" applyBorder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0" fontId="12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right"/>
    </xf>
    <xf numFmtId="164" fontId="2" fillId="2" borderId="12" xfId="0" applyNumberFormat="1" applyFont="1" applyFill="1" applyBorder="1" applyAlignment="1">
      <alignment horizontal="right"/>
    </xf>
    <xf numFmtId="0" fontId="13" fillId="2" borderId="2" xfId="0" applyFont="1" applyFill="1" applyBorder="1"/>
    <xf numFmtId="0" fontId="13" fillId="2" borderId="4" xfId="0" applyFont="1" applyFill="1" applyBorder="1"/>
    <xf numFmtId="6" fontId="3" fillId="2" borderId="5" xfId="0" applyNumberFormat="1" applyFont="1" applyFill="1" applyBorder="1"/>
    <xf numFmtId="0" fontId="10" fillId="2" borderId="8" xfId="0" applyFont="1" applyFill="1" applyBorder="1"/>
    <xf numFmtId="0" fontId="12" fillId="2" borderId="1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165" fontId="12" fillId="2" borderId="0" xfId="1" applyNumberFormat="1" applyFont="1" applyFill="1" applyAlignment="1">
      <alignment horizontal="center" vertical="center"/>
    </xf>
    <xf numFmtId="0" fontId="0" fillId="5" borderId="0" xfId="0" applyFill="1"/>
    <xf numFmtId="0" fontId="15" fillId="0" borderId="0" xfId="0" applyFont="1"/>
    <xf numFmtId="0" fontId="8" fillId="0" borderId="12" xfId="0" applyFont="1" applyBorder="1" applyAlignment="1">
      <alignment horizontal="right"/>
    </xf>
    <xf numFmtId="0" fontId="10" fillId="2" borderId="1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4" fontId="10" fillId="2" borderId="12" xfId="1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4" fillId="0" borderId="15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2" fillId="2" borderId="12" xfId="0" applyFont="1" applyFill="1" applyBorder="1"/>
    <xf numFmtId="6" fontId="2" fillId="2" borderId="0" xfId="0" applyNumberFormat="1" applyFont="1" applyFill="1" applyAlignment="1">
      <alignment horizontal="right"/>
    </xf>
    <xf numFmtId="0" fontId="2" fillId="2" borderId="8" xfId="0" applyFont="1" applyFill="1" applyBorder="1" applyAlignment="1">
      <alignment horizontal="center"/>
    </xf>
    <xf numFmtId="6" fontId="2" fillId="2" borderId="14" xfId="0" applyNumberFormat="1" applyFont="1" applyFill="1" applyBorder="1"/>
    <xf numFmtId="0" fontId="8" fillId="3" borderId="1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2" xfId="1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9" fillId="2" borderId="15" xfId="0" applyFont="1" applyFill="1" applyBorder="1"/>
    <xf numFmtId="0" fontId="0" fillId="0" borderId="0" xfId="0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164" fontId="8" fillId="3" borderId="12" xfId="0" applyNumberFormat="1" applyFont="1" applyFill="1" applyBorder="1" applyAlignment="1">
      <alignment horizontal="right"/>
    </xf>
    <xf numFmtId="0" fontId="8" fillId="3" borderId="12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14" xfId="0" applyFont="1" applyFill="1" applyBorder="1" applyAlignment="1">
      <alignment horizontal="right"/>
    </xf>
    <xf numFmtId="0" fontId="0" fillId="3" borderId="0" xfId="0" applyFill="1"/>
    <xf numFmtId="0" fontId="15" fillId="3" borderId="0" xfId="0" applyFont="1" applyFill="1"/>
    <xf numFmtId="0" fontId="2" fillId="0" borderId="1" xfId="0" applyFont="1" applyBorder="1"/>
    <xf numFmtId="0" fontId="0" fillId="3" borderId="8" xfId="0" applyFill="1" applyBorder="1"/>
    <xf numFmtId="0" fontId="8" fillId="2" borderId="1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right"/>
    </xf>
    <xf numFmtId="164" fontId="8" fillId="3" borderId="15" xfId="0" applyNumberFormat="1" applyFont="1" applyFill="1" applyBorder="1" applyAlignment="1">
      <alignment horizontal="right"/>
    </xf>
    <xf numFmtId="0" fontId="2" fillId="2" borderId="8" xfId="0" applyFont="1" applyFill="1" applyBorder="1"/>
    <xf numFmtId="0" fontId="8" fillId="2" borderId="3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65" fontId="14" fillId="2" borderId="0" xfId="1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right"/>
    </xf>
    <xf numFmtId="6" fontId="2" fillId="2" borderId="4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6" fontId="8" fillId="2" borderId="15" xfId="0" applyNumberFormat="1" applyFont="1" applyFill="1" applyBorder="1" applyAlignment="1">
      <alignment horizontal="right"/>
    </xf>
    <xf numFmtId="6" fontId="2" fillId="2" borderId="15" xfId="0" applyNumberFormat="1" applyFont="1" applyFill="1" applyBorder="1" applyAlignment="1">
      <alignment horizontal="right"/>
    </xf>
    <xf numFmtId="165" fontId="8" fillId="2" borderId="15" xfId="0" applyNumberFormat="1" applyFont="1" applyFill="1" applyBorder="1" applyAlignment="1">
      <alignment horizontal="left"/>
    </xf>
    <xf numFmtId="6" fontId="8" fillId="2" borderId="15" xfId="0" applyNumberFormat="1" applyFont="1" applyFill="1" applyBorder="1" applyAlignment="1">
      <alignment horizontal="left"/>
    </xf>
    <xf numFmtId="0" fontId="12" fillId="4" borderId="0" xfId="0" applyFont="1" applyFill="1"/>
    <xf numFmtId="0" fontId="12" fillId="4" borderId="1" xfId="0" applyFont="1" applyFill="1" applyBorder="1"/>
    <xf numFmtId="0" fontId="0" fillId="3" borderId="6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0" borderId="0" xfId="0" applyAlignment="1">
      <alignment vertical="center"/>
    </xf>
    <xf numFmtId="0" fontId="18" fillId="0" borderId="15" xfId="0" applyFont="1" applyBorder="1"/>
    <xf numFmtId="164" fontId="18" fillId="3" borderId="4" xfId="1" applyNumberFormat="1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164" fontId="18" fillId="3" borderId="15" xfId="1" applyNumberFormat="1" applyFont="1" applyFill="1" applyBorder="1" applyAlignment="1">
      <alignment horizontal="right"/>
    </xf>
    <xf numFmtId="0" fontId="0" fillId="3" borderId="8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6" borderId="15" xfId="0" applyFill="1" applyBorder="1"/>
    <xf numFmtId="0" fontId="19" fillId="0" borderId="0" xfId="0" applyFont="1" applyAlignment="1">
      <alignment horizontal="left" vertical="top"/>
    </xf>
    <xf numFmtId="0" fontId="18" fillId="0" borderId="0" xfId="0" applyFont="1"/>
    <xf numFmtId="164" fontId="18" fillId="3" borderId="0" xfId="1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164" fontId="18" fillId="3" borderId="0" xfId="1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0" fillId="7" borderId="13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44" fontId="0" fillId="0" borderId="0" xfId="0" applyNumberFormat="1"/>
    <xf numFmtId="0" fontId="0" fillId="0" borderId="0" xfId="0" applyAlignment="1">
      <alignment wrapText="1"/>
    </xf>
    <xf numFmtId="0" fontId="2" fillId="2" borderId="8" xfId="0" applyFont="1" applyFill="1" applyBorder="1" applyAlignment="1"/>
    <xf numFmtId="0" fontId="2" fillId="2" borderId="0" xfId="0" applyFont="1" applyFill="1" applyAlignment="1"/>
    <xf numFmtId="0" fontId="15" fillId="0" borderId="15" xfId="0" applyFont="1" applyBorder="1"/>
    <xf numFmtId="0" fontId="15" fillId="0" borderId="5" xfId="0" applyFont="1" applyBorder="1"/>
    <xf numFmtId="0" fontId="15" fillId="0" borderId="3" xfId="0" applyFont="1" applyBorder="1"/>
    <xf numFmtId="0" fontId="11" fillId="2" borderId="7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right"/>
    </xf>
    <xf numFmtId="6" fontId="3" fillId="2" borderId="5" xfId="0" applyNumberFormat="1" applyFont="1" applyFill="1" applyBorder="1" applyAlignment="1">
      <alignment horizontal="right"/>
    </xf>
    <xf numFmtId="6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7" fillId="0" borderId="0" xfId="0" applyFont="1"/>
    <xf numFmtId="0" fontId="8" fillId="2" borderId="0" xfId="0" applyFont="1" applyFill="1" applyAlignment="1">
      <alignment horizontal="right"/>
    </xf>
    <xf numFmtId="0" fontId="0" fillId="0" borderId="1" xfId="0" applyBorder="1"/>
    <xf numFmtId="0" fontId="2" fillId="2" borderId="8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0" fillId="0" borderId="2" xfId="0" applyBorder="1"/>
    <xf numFmtId="0" fontId="22" fillId="3" borderId="0" xfId="0" applyFont="1" applyFill="1"/>
    <xf numFmtId="0" fontId="10" fillId="4" borderId="6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0" fontId="14" fillId="4" borderId="18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/>
    </xf>
    <xf numFmtId="0" fontId="0" fillId="3" borderId="0" xfId="0" applyFill="1" applyBorder="1"/>
    <xf numFmtId="0" fontId="0" fillId="3" borderId="1" xfId="0" applyFill="1" applyBorder="1"/>
    <xf numFmtId="0" fontId="2" fillId="4" borderId="8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vertical="center"/>
    </xf>
    <xf numFmtId="0" fontId="0" fillId="3" borderId="8" xfId="0" applyFont="1" applyFill="1" applyBorder="1"/>
    <xf numFmtId="0" fontId="0" fillId="3" borderId="0" xfId="0" applyFont="1" applyFill="1" applyBorder="1"/>
    <xf numFmtId="0" fontId="12" fillId="4" borderId="8" xfId="0" applyFont="1" applyFill="1" applyBorder="1" applyAlignment="1">
      <alignment horizontal="right"/>
    </xf>
    <xf numFmtId="0" fontId="21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right"/>
    </xf>
    <xf numFmtId="165" fontId="2" fillId="4" borderId="0" xfId="1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 wrapText="1"/>
    </xf>
    <xf numFmtId="0" fontId="0" fillId="3" borderId="10" xfId="0" applyFill="1" applyBorder="1"/>
    <xf numFmtId="0" fontId="0" fillId="3" borderId="2" xfId="0" applyFill="1" applyBorder="1"/>
    <xf numFmtId="0" fontId="0" fillId="3" borderId="9" xfId="0" applyFill="1" applyBorder="1"/>
    <xf numFmtId="6" fontId="4" fillId="2" borderId="1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/>
    <xf numFmtId="6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5" fillId="2" borderId="0" xfId="0" applyFont="1" applyFill="1" applyBorder="1"/>
    <xf numFmtId="0" fontId="2" fillId="3" borderId="0" xfId="0" applyFont="1" applyFill="1"/>
    <xf numFmtId="0" fontId="2" fillId="4" borderId="0" xfId="0" applyFont="1" applyFill="1"/>
    <xf numFmtId="0" fontId="15" fillId="6" borderId="0" xfId="0" applyFont="1" applyFill="1"/>
    <xf numFmtId="0" fontId="0" fillId="8" borderId="0" xfId="0" applyFill="1"/>
    <xf numFmtId="165" fontId="0" fillId="0" borderId="0" xfId="0" applyNumberFormat="1"/>
    <xf numFmtId="0" fontId="2" fillId="2" borderId="9" xfId="0" applyFont="1" applyFill="1" applyBorder="1" applyAlignment="1">
      <alignment horizontal="right"/>
    </xf>
    <xf numFmtId="164" fontId="0" fillId="0" borderId="0" xfId="1" applyNumberFormat="1" applyFont="1" applyAlignment="1">
      <alignment horizontal="center"/>
    </xf>
    <xf numFmtId="0" fontId="0" fillId="3" borderId="12" xfId="0" applyFont="1" applyFill="1" applyBorder="1"/>
    <xf numFmtId="0" fontId="0" fillId="3" borderId="14" xfId="0" applyFont="1" applyFill="1" applyBorder="1"/>
    <xf numFmtId="0" fontId="0" fillId="3" borderId="12" xfId="0" applyFill="1" applyBorder="1"/>
    <xf numFmtId="0" fontId="0" fillId="3" borderId="14" xfId="0" applyFill="1" applyBorder="1"/>
    <xf numFmtId="0" fontId="2" fillId="0" borderId="8" xfId="0" applyFont="1" applyBorder="1" applyAlignment="1">
      <alignment horizontal="right"/>
    </xf>
    <xf numFmtId="164" fontId="0" fillId="0" borderId="1" xfId="1" applyNumberFormat="1" applyFont="1" applyBorder="1"/>
    <xf numFmtId="0" fontId="2" fillId="0" borderId="10" xfId="0" applyFont="1" applyBorder="1" applyAlignment="1">
      <alignment horizontal="right"/>
    </xf>
    <xf numFmtId="164" fontId="0" fillId="0" borderId="9" xfId="1" applyNumberFormat="1" applyFont="1" applyBorder="1"/>
    <xf numFmtId="0" fontId="4" fillId="2" borderId="8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23" fillId="2" borderId="8" xfId="0" applyFont="1" applyFill="1" applyBorder="1" applyAlignment="1">
      <alignment horizontal="right" wrapText="1"/>
    </xf>
    <xf numFmtId="0" fontId="23" fillId="2" borderId="8" xfId="0" applyFont="1" applyFill="1" applyBorder="1" applyAlignment="1">
      <alignment horizontal="right"/>
    </xf>
    <xf numFmtId="0" fontId="0" fillId="0" borderId="0" xfId="0" applyAlignment="1"/>
    <xf numFmtId="0" fontId="5" fillId="2" borderId="7" xfId="0" applyFont="1" applyFill="1" applyBorder="1"/>
    <xf numFmtId="0" fontId="24" fillId="0" borderId="0" xfId="0" applyFont="1" applyAlignment="1"/>
    <xf numFmtId="0" fontId="24" fillId="0" borderId="0" xfId="0" applyFont="1"/>
    <xf numFmtId="0" fontId="12" fillId="2" borderId="6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2" borderId="16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6" fontId="5" fillId="2" borderId="0" xfId="0" applyNumberFormat="1" applyFont="1" applyFill="1" applyBorder="1"/>
    <xf numFmtId="9" fontId="5" fillId="2" borderId="0" xfId="0" applyNumberFormat="1" applyFont="1" applyFill="1" applyBorder="1"/>
    <xf numFmtId="164" fontId="5" fillId="2" borderId="0" xfId="1" applyNumberFormat="1" applyFont="1" applyFill="1" applyBorder="1"/>
    <xf numFmtId="6" fontId="5" fillId="4" borderId="0" xfId="0" applyNumberFormat="1" applyFont="1" applyFill="1" applyBorder="1"/>
    <xf numFmtId="9" fontId="5" fillId="4" borderId="0" xfId="0" applyNumberFormat="1" applyFont="1" applyFill="1" applyBorder="1"/>
    <xf numFmtId="0" fontId="5" fillId="4" borderId="0" xfId="0" applyFont="1" applyFill="1" applyBorder="1" applyAlignment="1">
      <alignment horizontal="center"/>
    </xf>
    <xf numFmtId="164" fontId="5" fillId="4" borderId="0" xfId="1" applyNumberFormat="1" applyFont="1" applyFill="1" applyBorder="1"/>
    <xf numFmtId="6" fontId="5" fillId="2" borderId="0" xfId="0" applyNumberFormat="1" applyFont="1" applyFill="1" applyBorder="1" applyAlignment="1">
      <alignment horizontal="right"/>
    </xf>
    <xf numFmtId="0" fontId="23" fillId="2" borderId="10" xfId="0" applyFont="1" applyFill="1" applyBorder="1" applyAlignment="1">
      <alignment horizontal="right"/>
    </xf>
    <xf numFmtId="6" fontId="5" fillId="2" borderId="2" xfId="0" applyNumberFormat="1" applyFont="1" applyFill="1" applyBorder="1" applyAlignment="1">
      <alignment horizontal="right"/>
    </xf>
    <xf numFmtId="9" fontId="5" fillId="4" borderId="2" xfId="0" applyNumberFormat="1" applyFont="1" applyFill="1" applyBorder="1"/>
    <xf numFmtId="6" fontId="5" fillId="4" borderId="2" xfId="0" applyNumberFormat="1" applyFont="1" applyFill="1" applyBorder="1"/>
    <xf numFmtId="0" fontId="5" fillId="4" borderId="2" xfId="0" applyFont="1" applyFill="1" applyBorder="1" applyAlignment="1">
      <alignment horizontal="center"/>
    </xf>
    <xf numFmtId="164" fontId="5" fillId="4" borderId="2" xfId="1" applyNumberFormat="1" applyFont="1" applyFill="1" applyBorder="1"/>
    <xf numFmtId="165" fontId="0" fillId="3" borderId="0" xfId="0" applyNumberFormat="1" applyFont="1" applyFill="1" applyBorder="1" applyAlignment="1">
      <alignment horizontal="center"/>
    </xf>
    <xf numFmtId="165" fontId="0" fillId="3" borderId="0" xfId="0" applyNumberFormat="1" applyFill="1" applyBorder="1"/>
    <xf numFmtId="1" fontId="0" fillId="0" borderId="0" xfId="0" applyNumberFormat="1"/>
    <xf numFmtId="0" fontId="7" fillId="2" borderId="0" xfId="0" applyFont="1" applyFill="1" applyAlignment="1">
      <alignment horizontal="right"/>
    </xf>
    <xf numFmtId="164" fontId="0" fillId="6" borderId="15" xfId="0" applyNumberFormat="1" applyFill="1" applyBorder="1"/>
    <xf numFmtId="0" fontId="18" fillId="3" borderId="0" xfId="0" applyFont="1" applyFill="1" applyBorder="1" applyAlignment="1">
      <alignment horizontal="center"/>
    </xf>
    <xf numFmtId="6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/>
    <xf numFmtId="6" fontId="5" fillId="2" borderId="0" xfId="0" applyNumberFormat="1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10" xfId="0" applyFont="1" applyFill="1" applyBorder="1" applyAlignment="1">
      <alignment vertical="center"/>
    </xf>
    <xf numFmtId="6" fontId="4" fillId="2" borderId="2" xfId="0" applyNumberFormat="1" applyFont="1" applyFill="1" applyBorder="1" applyAlignment="1">
      <alignment vertical="center"/>
    </xf>
    <xf numFmtId="165" fontId="8" fillId="2" borderId="15" xfId="0" applyNumberFormat="1" applyFont="1" applyFill="1" applyBorder="1" applyAlignment="1">
      <alignment horizontal="right"/>
    </xf>
    <xf numFmtId="164" fontId="3" fillId="2" borderId="9" xfId="0" applyNumberFormat="1" applyFont="1" applyFill="1" applyBorder="1"/>
    <xf numFmtId="6" fontId="8" fillId="2" borderId="1" xfId="0" applyNumberFormat="1" applyFont="1" applyFill="1" applyBorder="1" applyAlignment="1">
      <alignment horizontal="right" vertical="center"/>
    </xf>
    <xf numFmtId="6" fontId="8" fillId="2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6" fontId="2" fillId="2" borderId="12" xfId="0" applyNumberFormat="1" applyFont="1" applyFill="1" applyBorder="1" applyAlignment="1">
      <alignment horizontal="left"/>
    </xf>
    <xf numFmtId="0" fontId="0" fillId="3" borderId="8" xfId="0" applyFill="1" applyBorder="1" applyAlignment="1">
      <alignment wrapText="1"/>
    </xf>
    <xf numFmtId="165" fontId="0" fillId="3" borderId="1" xfId="0" applyNumberFormat="1" applyFill="1" applyBorder="1"/>
    <xf numFmtId="165" fontId="20" fillId="3" borderId="11" xfId="0" applyNumberFormat="1" applyFont="1" applyFill="1" applyBorder="1"/>
    <xf numFmtId="165" fontId="21" fillId="4" borderId="0" xfId="0" applyNumberFormat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5" fontId="22" fillId="3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/>
    <xf numFmtId="0" fontId="3" fillId="2" borderId="3" xfId="0" applyFont="1" applyFill="1" applyBorder="1"/>
    <xf numFmtId="6" fontId="2" fillId="2" borderId="14" xfId="0" applyNumberFormat="1" applyFont="1" applyFill="1" applyBorder="1" applyAlignment="1">
      <alignment horizontal="right"/>
    </xf>
    <xf numFmtId="6" fontId="2" fillId="2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 vertical="center"/>
    </xf>
    <xf numFmtId="165" fontId="12" fillId="2" borderId="4" xfId="1" applyNumberFormat="1" applyFont="1" applyFill="1" applyBorder="1" applyAlignment="1">
      <alignment horizontal="center" vertical="center"/>
    </xf>
    <xf numFmtId="165" fontId="12" fillId="2" borderId="5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right" wrapText="1"/>
    </xf>
    <xf numFmtId="0" fontId="12" fillId="2" borderId="7" xfId="0" applyFont="1" applyFill="1" applyBorder="1" applyAlignment="1">
      <alignment horizontal="center" vertical="center"/>
    </xf>
    <xf numFmtId="165" fontId="12" fillId="2" borderId="7" xfId="1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right" wrapText="1"/>
    </xf>
    <xf numFmtId="0" fontId="16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65" fontId="12" fillId="2" borderId="9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right"/>
    </xf>
    <xf numFmtId="0" fontId="21" fillId="4" borderId="4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165" fontId="10" fillId="2" borderId="5" xfId="0" applyNumberFormat="1" applyFont="1" applyFill="1" applyBorder="1" applyAlignment="1">
      <alignment horizontal="center" vertical="center"/>
    </xf>
    <xf numFmtId="165" fontId="0" fillId="3" borderId="1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165" fontId="2" fillId="4" borderId="4" xfId="1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/>
    </xf>
    <xf numFmtId="165" fontId="0" fillId="3" borderId="5" xfId="0" applyNumberFormat="1" applyFont="1" applyFill="1" applyBorder="1" applyAlignment="1">
      <alignment horizontal="center"/>
    </xf>
    <xf numFmtId="165" fontId="15" fillId="3" borderId="5" xfId="0" applyNumberFormat="1" applyFont="1" applyFill="1" applyBorder="1" applyAlignment="1">
      <alignment horizontal="center"/>
    </xf>
    <xf numFmtId="165" fontId="5" fillId="2" borderId="0" xfId="0" applyNumberFormat="1" applyFont="1" applyFill="1" applyAlignment="1">
      <alignment vertical="center"/>
    </xf>
    <xf numFmtId="0" fontId="0" fillId="3" borderId="6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2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0" xfId="0" applyFont="1" applyFill="1" applyAlignment="1"/>
    <xf numFmtId="0" fontId="2" fillId="3" borderId="0" xfId="0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1174-36DA-469A-AA41-C38F12117402}">
  <dimension ref="B1:H60"/>
  <sheetViews>
    <sheetView zoomScale="80" zoomScaleNormal="80" workbookViewId="0">
      <selection activeCell="B39" sqref="B39"/>
    </sheetView>
  </sheetViews>
  <sheetFormatPr defaultRowHeight="15" x14ac:dyDescent="0.25"/>
  <cols>
    <col min="1" max="1" width="3.28515625" customWidth="1"/>
    <col min="2" max="2" width="38.42578125" customWidth="1"/>
    <col min="3" max="3" width="37.5703125" customWidth="1"/>
    <col min="6" max="6" width="15" customWidth="1"/>
    <col min="7" max="7" width="21.140625" customWidth="1"/>
    <col min="8" max="8" width="18.7109375" customWidth="1"/>
  </cols>
  <sheetData>
    <row r="1" spans="2:8" ht="15.75" thickBot="1" x14ac:dyDescent="0.3"/>
    <row r="2" spans="2:8" x14ac:dyDescent="0.25">
      <c r="B2" s="355" t="s">
        <v>224</v>
      </c>
      <c r="C2" s="356"/>
    </row>
    <row r="3" spans="2:8" ht="15.75" thickBot="1" x14ac:dyDescent="0.3">
      <c r="B3" s="357"/>
      <c r="C3" s="358"/>
    </row>
    <row r="4" spans="2:8" ht="15.75" thickBot="1" x14ac:dyDescent="0.3">
      <c r="B4" s="244" t="s">
        <v>220</v>
      </c>
      <c r="H4" s="172"/>
    </row>
    <row r="5" spans="2:8" x14ac:dyDescent="0.25">
      <c r="D5" s="161"/>
    </row>
    <row r="6" spans="2:8" ht="15.75" thickBot="1" x14ac:dyDescent="0.3">
      <c r="D6" s="161"/>
    </row>
    <row r="7" spans="2:8" ht="18" thickBot="1" x14ac:dyDescent="0.35">
      <c r="B7" s="128"/>
      <c r="C7" s="162" t="s">
        <v>0</v>
      </c>
      <c r="D7" s="163" t="s">
        <v>1</v>
      </c>
      <c r="E7" s="164" t="s">
        <v>2</v>
      </c>
      <c r="F7" s="165" t="s">
        <v>3</v>
      </c>
      <c r="G7" s="166" t="s">
        <v>4</v>
      </c>
      <c r="H7" s="167" t="e">
        <f>SUM(H8:H14)</f>
        <v>#N/A</v>
      </c>
    </row>
    <row r="8" spans="2:8" x14ac:dyDescent="0.25">
      <c r="D8" s="246" t="e">
        <f>VLOOKUP(C8,Labor!$B$3:$G23,6,FALSE)</f>
        <v>#N/A</v>
      </c>
      <c r="E8">
        <v>8</v>
      </c>
      <c r="F8">
        <v>11</v>
      </c>
      <c r="G8">
        <v>3</v>
      </c>
      <c r="H8" s="246" t="e">
        <f>D8*E8*F8*G8</f>
        <v>#N/A</v>
      </c>
    </row>
    <row r="9" spans="2:8" x14ac:dyDescent="0.25">
      <c r="C9" t="s">
        <v>47</v>
      </c>
      <c r="D9" s="246">
        <f>VLOOKUP(C9,Labor!$B$3:$G23,6,FALSE)</f>
        <v>168.22335998772749</v>
      </c>
      <c r="E9">
        <v>8</v>
      </c>
      <c r="F9">
        <v>11</v>
      </c>
      <c r="G9">
        <v>2</v>
      </c>
      <c r="H9" s="246">
        <f t="shared" ref="H9:H10" si="0">D9*E9*F9*G9</f>
        <v>29607.311357840037</v>
      </c>
    </row>
    <row r="10" spans="2:8" x14ac:dyDescent="0.25">
      <c r="C10" t="s">
        <v>48</v>
      </c>
      <c r="D10" s="246">
        <f>VLOOKUP(C9,Labor!$B$3:$G24,6,FALSE)</f>
        <v>168.22335998772749</v>
      </c>
      <c r="E10">
        <v>8</v>
      </c>
      <c r="F10">
        <v>11</v>
      </c>
      <c r="G10">
        <v>1</v>
      </c>
      <c r="H10" s="246">
        <f t="shared" si="0"/>
        <v>14803.655678920019</v>
      </c>
    </row>
    <row r="11" spans="2:8" ht="15.75" thickBot="1" x14ac:dyDescent="0.3">
      <c r="D11" s="246"/>
      <c r="H11" s="246"/>
    </row>
    <row r="12" spans="2:8" ht="15.75" thickBot="1" x14ac:dyDescent="0.3">
      <c r="B12" s="244" t="s">
        <v>203</v>
      </c>
      <c r="H12" s="172"/>
    </row>
    <row r="13" spans="2:8" x14ac:dyDescent="0.25">
      <c r="B13" s="359" t="s">
        <v>225</v>
      </c>
      <c r="C13" s="360"/>
    </row>
    <row r="14" spans="2:8" ht="15.75" thickBot="1" x14ac:dyDescent="0.3">
      <c r="B14" s="361"/>
      <c r="C14" s="362"/>
    </row>
    <row r="15" spans="2:8" ht="18" thickBot="1" x14ac:dyDescent="0.35">
      <c r="B15" s="128"/>
      <c r="C15" s="162" t="s">
        <v>0</v>
      </c>
      <c r="D15" s="163" t="s">
        <v>1</v>
      </c>
      <c r="E15" s="164" t="s">
        <v>2</v>
      </c>
      <c r="F15" s="165" t="s">
        <v>3</v>
      </c>
      <c r="G15" s="166" t="s">
        <v>4</v>
      </c>
      <c r="H15" s="167" t="e">
        <f>SUM(H16:H21)</f>
        <v>#N/A</v>
      </c>
    </row>
    <row r="16" spans="2:8" x14ac:dyDescent="0.25">
      <c r="D16" t="e">
        <f>VLOOKUP(C16,Labor!$B$3:$G23,6,FALSE)</f>
        <v>#N/A</v>
      </c>
      <c r="H16" t="e">
        <f>D16*E16*F16*G16</f>
        <v>#N/A</v>
      </c>
    </row>
    <row r="17" spans="2:8" ht="15.75" thickBot="1" x14ac:dyDescent="0.3"/>
    <row r="18" spans="2:8" ht="15.75" thickBot="1" x14ac:dyDescent="0.3">
      <c r="B18" s="244" t="s">
        <v>221</v>
      </c>
      <c r="H18" s="172"/>
    </row>
    <row r="19" spans="2:8" x14ac:dyDescent="0.25">
      <c r="B19" s="159" t="s">
        <v>226</v>
      </c>
      <c r="C19" s="160"/>
    </row>
    <row r="20" spans="2:8" x14ac:dyDescent="0.25">
      <c r="B20" s="168"/>
      <c r="C20" s="169"/>
    </row>
    <row r="21" spans="2:8" x14ac:dyDescent="0.25">
      <c r="B21" s="168"/>
      <c r="C21" s="169"/>
    </row>
    <row r="22" spans="2:8" x14ac:dyDescent="0.25">
      <c r="B22" s="168"/>
      <c r="C22" s="169"/>
    </row>
    <row r="23" spans="2:8" ht="15.75" thickBot="1" x14ac:dyDescent="0.3">
      <c r="B23" s="170"/>
      <c r="C23" s="171"/>
    </row>
    <row r="24" spans="2:8" ht="18" thickBot="1" x14ac:dyDescent="0.35">
      <c r="B24" s="128"/>
      <c r="C24" s="162" t="s">
        <v>0</v>
      </c>
      <c r="D24" s="163" t="s">
        <v>1</v>
      </c>
      <c r="E24" s="164" t="s">
        <v>2</v>
      </c>
      <c r="F24" s="165" t="s">
        <v>3</v>
      </c>
      <c r="G24" s="166" t="s">
        <v>4</v>
      </c>
      <c r="H24" s="167" t="e">
        <f>SUM(H25:H28)</f>
        <v>#N/A</v>
      </c>
    </row>
    <row r="25" spans="2:8" ht="17.25" x14ac:dyDescent="0.3">
      <c r="C25" s="174"/>
      <c r="D25" s="175" t="e">
        <f>VLOOKUP(C25,Labor!$B$3:$G90,6,FALSE)</f>
        <v>#N/A</v>
      </c>
      <c r="E25" s="176"/>
      <c r="F25" s="176"/>
      <c r="G25" s="176"/>
      <c r="H25" s="177" t="e">
        <f>D25*E25*F25*G25</f>
        <v>#N/A</v>
      </c>
    </row>
    <row r="26" spans="2:8" ht="17.25" x14ac:dyDescent="0.3">
      <c r="D26" t="e">
        <f>VLOOKUP(C26,Labor!$B$3:$G90,6,FALSE)</f>
        <v>#N/A</v>
      </c>
      <c r="H26" s="177" t="e">
        <f t="shared" ref="H26:H27" si="1">D26*E26*F26*G26</f>
        <v>#N/A</v>
      </c>
    </row>
    <row r="27" spans="2:8" ht="17.25" x14ac:dyDescent="0.3">
      <c r="D27" t="e">
        <f>VLOOKUP(C27,Labor!$B$3:$G90,6,FALSE)</f>
        <v>#N/A</v>
      </c>
      <c r="H27" s="177" t="e">
        <f t="shared" si="1"/>
        <v>#N/A</v>
      </c>
    </row>
    <row r="28" spans="2:8" ht="18" thickBot="1" x14ac:dyDescent="0.35">
      <c r="H28" s="177"/>
    </row>
    <row r="29" spans="2:8" ht="15.75" thickBot="1" x14ac:dyDescent="0.3">
      <c r="B29" s="244" t="s">
        <v>211</v>
      </c>
      <c r="H29" s="172"/>
    </row>
    <row r="30" spans="2:8" x14ac:dyDescent="0.25">
      <c r="B30" s="363" t="s">
        <v>227</v>
      </c>
      <c r="C30" s="364"/>
      <c r="D30" s="161"/>
    </row>
    <row r="31" spans="2:8" ht="15.75" thickBot="1" x14ac:dyDescent="0.3">
      <c r="B31" s="365"/>
      <c r="C31" s="366"/>
      <c r="D31" s="161"/>
    </row>
    <row r="32" spans="2:8" ht="18" thickBot="1" x14ac:dyDescent="0.35">
      <c r="B32" s="128"/>
      <c r="C32" s="162" t="s">
        <v>0</v>
      </c>
      <c r="D32" s="163" t="s">
        <v>1</v>
      </c>
      <c r="E32" s="164" t="s">
        <v>2</v>
      </c>
      <c r="F32" s="165" t="s">
        <v>3</v>
      </c>
      <c r="G32" s="166" t="s">
        <v>4</v>
      </c>
      <c r="H32" s="167" t="e">
        <f>SUM(H33:H37)</f>
        <v>#N/A</v>
      </c>
    </row>
    <row r="33" spans="2:8" x14ac:dyDescent="0.25">
      <c r="D33" t="e">
        <f>VLOOKUP(C33,Labor!$B$3:$G90,6,FALSE)</f>
        <v>#N/A</v>
      </c>
      <c r="H33" t="e">
        <f>D33*E33*F33*G33</f>
        <v>#N/A</v>
      </c>
    </row>
    <row r="34" spans="2:8" ht="15.75" thickBot="1" x14ac:dyDescent="0.3">
      <c r="D34" t="e">
        <f>VLOOKUP(C34,Labor!$B$3:$G90,6,FALSE)</f>
        <v>#N/A</v>
      </c>
      <c r="H34" t="e">
        <f>D34*E34*F34*G34</f>
        <v>#N/A</v>
      </c>
    </row>
    <row r="35" spans="2:8" ht="15.75" thickBot="1" x14ac:dyDescent="0.3">
      <c r="B35" s="244" t="s">
        <v>206</v>
      </c>
      <c r="H35" s="172"/>
    </row>
    <row r="36" spans="2:8" x14ac:dyDescent="0.25">
      <c r="B36" s="359" t="s">
        <v>228</v>
      </c>
      <c r="C36" s="360"/>
    </row>
    <row r="37" spans="2:8" ht="15.75" thickBot="1" x14ac:dyDescent="0.3">
      <c r="B37" s="361"/>
      <c r="C37" s="362"/>
    </row>
    <row r="38" spans="2:8" ht="18" thickBot="1" x14ac:dyDescent="0.35">
      <c r="B38" s="128"/>
      <c r="C38" s="162" t="s">
        <v>0</v>
      </c>
      <c r="D38" s="163" t="s">
        <v>1</v>
      </c>
      <c r="E38" s="164" t="s">
        <v>2</v>
      </c>
      <c r="F38" s="165" t="s">
        <v>3</v>
      </c>
      <c r="G38" s="166" t="s">
        <v>4</v>
      </c>
      <c r="H38" s="167" t="e">
        <f>SUM(H39:H44)</f>
        <v>#N/A</v>
      </c>
    </row>
    <row r="39" spans="2:8" x14ac:dyDescent="0.25">
      <c r="D39" t="e">
        <f>VLOOKUP(C39,Labor!$B$3:$G90,6,FALSE)</f>
        <v>#N/A</v>
      </c>
      <c r="H39" t="e">
        <f>D39*E39*F39*G39</f>
        <v>#N/A</v>
      </c>
    </row>
    <row r="40" spans="2:8" ht="15.75" thickBot="1" x14ac:dyDescent="0.3"/>
    <row r="41" spans="2:8" ht="15.75" thickBot="1" x14ac:dyDescent="0.3">
      <c r="B41" s="244" t="s">
        <v>207</v>
      </c>
      <c r="H41" s="172"/>
    </row>
    <row r="42" spans="2:8" x14ac:dyDescent="0.25">
      <c r="B42" s="159" t="s">
        <v>229</v>
      </c>
      <c r="C42" s="160"/>
    </row>
    <row r="43" spans="2:8" x14ac:dyDescent="0.25">
      <c r="B43" s="168"/>
      <c r="C43" s="169"/>
    </row>
    <row r="44" spans="2:8" x14ac:dyDescent="0.25">
      <c r="B44" s="168"/>
      <c r="C44" s="169"/>
    </row>
    <row r="45" spans="2:8" x14ac:dyDescent="0.25">
      <c r="B45" s="168"/>
      <c r="C45" s="169"/>
    </row>
    <row r="46" spans="2:8" ht="15.75" thickBot="1" x14ac:dyDescent="0.3">
      <c r="B46" s="170"/>
      <c r="C46" s="171"/>
    </row>
    <row r="47" spans="2:8" ht="18" thickBot="1" x14ac:dyDescent="0.35">
      <c r="B47" s="128"/>
      <c r="C47" s="162" t="s">
        <v>0</v>
      </c>
      <c r="D47" s="163" t="s">
        <v>1</v>
      </c>
      <c r="E47" s="164" t="s">
        <v>2</v>
      </c>
      <c r="F47" s="165" t="s">
        <v>3</v>
      </c>
      <c r="G47" s="166" t="s">
        <v>4</v>
      </c>
      <c r="H47" s="167" t="e">
        <f>SUM(H48:H52)</f>
        <v>#N/A</v>
      </c>
    </row>
    <row r="48" spans="2:8" x14ac:dyDescent="0.25">
      <c r="D48" t="e">
        <f>VLOOKUP(C48,Labor!$B$3:$G90,6,FALSE)</f>
        <v>#N/A</v>
      </c>
      <c r="H48" t="e">
        <f>D48*E48*F48*G48</f>
        <v>#N/A</v>
      </c>
    </row>
    <row r="49" spans="2:8" x14ac:dyDescent="0.25">
      <c r="D49" t="e">
        <f>VLOOKUP(C49,Labor!$B$3:$G90,6,FALSE)</f>
        <v>#N/A</v>
      </c>
      <c r="H49" t="e">
        <f t="shared" ref="H49:H51" si="2">D49*E49*F49*G49</f>
        <v>#N/A</v>
      </c>
    </row>
    <row r="50" spans="2:8" x14ac:dyDescent="0.25">
      <c r="D50" t="e">
        <f>VLOOKUP(C50,Labor!$B$3:$G90,6,FALSE)</f>
        <v>#N/A</v>
      </c>
      <c r="H50" t="e">
        <f t="shared" si="2"/>
        <v>#N/A</v>
      </c>
    </row>
    <row r="51" spans="2:8" ht="15.75" thickBot="1" x14ac:dyDescent="0.3">
      <c r="D51" t="e">
        <f>VLOOKUP(C51,Labor!$B$3:$G90,6,FALSE)</f>
        <v>#N/A</v>
      </c>
      <c r="H51" t="e">
        <f t="shared" si="2"/>
        <v>#N/A</v>
      </c>
    </row>
    <row r="52" spans="2:8" ht="15.75" thickBot="1" x14ac:dyDescent="0.3">
      <c r="B52" s="244"/>
      <c r="H52" s="172"/>
    </row>
    <row r="53" spans="2:8" x14ac:dyDescent="0.25">
      <c r="B53" s="355"/>
      <c r="C53" s="356"/>
      <c r="D53" s="161"/>
    </row>
    <row r="54" spans="2:8" ht="15.75" thickBot="1" x14ac:dyDescent="0.3">
      <c r="B54" s="357"/>
      <c r="C54" s="358"/>
      <c r="D54" s="161"/>
    </row>
    <row r="55" spans="2:8" ht="18" thickBot="1" x14ac:dyDescent="0.35">
      <c r="B55" s="128"/>
      <c r="C55" s="162" t="s">
        <v>0</v>
      </c>
      <c r="D55" s="163" t="s">
        <v>1</v>
      </c>
      <c r="E55" s="164" t="s">
        <v>2</v>
      </c>
      <c r="F55" s="165" t="s">
        <v>3</v>
      </c>
      <c r="G55" s="166" t="s">
        <v>4</v>
      </c>
      <c r="H55" s="167" t="e">
        <f>SUM(H56:H60)</f>
        <v>#N/A</v>
      </c>
    </row>
    <row r="56" spans="2:8" x14ac:dyDescent="0.25">
      <c r="D56" t="e">
        <f>VLOOKUP(C56,Labor!$B$3:$G90,6,FALSE)</f>
        <v>#N/A</v>
      </c>
      <c r="H56" t="e">
        <f>D56*E56*F56*G56</f>
        <v>#N/A</v>
      </c>
    </row>
    <row r="57" spans="2:8" x14ac:dyDescent="0.25">
      <c r="D57" t="e">
        <f>VLOOKUP(C57,Labor!$B$3:$G90,6,FALSE)</f>
        <v>#N/A</v>
      </c>
      <c r="H57" t="e">
        <f t="shared" ref="H57:H60" si="3">D57*E57*F57*G57</f>
        <v>#N/A</v>
      </c>
    </row>
    <row r="58" spans="2:8" x14ac:dyDescent="0.25">
      <c r="D58" t="e">
        <f>VLOOKUP(C58,Labor!$B$3:$G90,6,FALSE)</f>
        <v>#N/A</v>
      </c>
      <c r="H58" t="e">
        <f t="shared" si="3"/>
        <v>#N/A</v>
      </c>
    </row>
    <row r="59" spans="2:8" ht="15" customHeight="1" x14ac:dyDescent="0.25">
      <c r="D59" t="e">
        <f>VLOOKUP(C59,Labor!$B$3:$G90,6,FALSE)</f>
        <v>#N/A</v>
      </c>
      <c r="H59" t="e">
        <f t="shared" si="3"/>
        <v>#N/A</v>
      </c>
    </row>
    <row r="60" spans="2:8" x14ac:dyDescent="0.25">
      <c r="D60" t="e">
        <f>VLOOKUP(C60,Labor!$B$3:$G90,6,FALSE)</f>
        <v>#N/A</v>
      </c>
      <c r="H60" t="e">
        <f t="shared" si="3"/>
        <v>#N/A</v>
      </c>
    </row>
  </sheetData>
  <mergeCells count="5">
    <mergeCell ref="B2:C3"/>
    <mergeCell ref="B13:C14"/>
    <mergeCell ref="B30:C31"/>
    <mergeCell ref="B36:C37"/>
    <mergeCell ref="B53:C5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96BCD03-42DE-4272-823D-4204F2B4EF32}">
          <x14:formula1>
            <xm:f>Labor!$B$6:$B$90</xm:f>
          </x14:formula1>
          <xm:sqref>C8:C11 C16:C17 C25:C28 C33:C34 C39:C40 C48:C51 C56:C60</xm:sqref>
        </x14:dataValidation>
        <x14:dataValidation type="list" allowBlank="1" showInputMessage="1" showErrorMessage="1" xr:uid="{28071C51-14C3-41C4-BE40-403DF76514F8}">
          <x14:formula1>
            <xm:f>Categories!$W$5:$W$55</xm:f>
          </x14:formula1>
          <xm:sqref>E8:G11 E56:G60 E48:G51 E39:G40 E33:G34 E25:G28 E16:G17</xm:sqref>
        </x14:dataValidation>
        <x14:dataValidation type="list" allowBlank="1" showInputMessage="1" showErrorMessage="1" xr:uid="{C8134C7D-E4A9-4931-87F2-1CD68A2FC198}">
          <x14:formula1>
            <xm:f>Categories!$C$3:$C$9</xm:f>
          </x14:formula1>
          <xm:sqref>B4 B12 B18 B29 B35 B41 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A229-D145-480D-BD9E-AFE813E0CC0E}">
  <dimension ref="B2:I150"/>
  <sheetViews>
    <sheetView zoomScale="70" zoomScaleNormal="70" workbookViewId="0">
      <selection activeCell="C7" sqref="C7"/>
    </sheetView>
  </sheetViews>
  <sheetFormatPr defaultRowHeight="15" x14ac:dyDescent="0.25"/>
  <cols>
    <col min="1" max="1" width="3.28515625" customWidth="1"/>
    <col min="2" max="2" width="38.42578125" customWidth="1"/>
    <col min="3" max="3" width="37.5703125" customWidth="1"/>
    <col min="6" max="6" width="15" customWidth="1"/>
    <col min="7" max="7" width="21.140625" customWidth="1"/>
    <col min="8" max="8" width="11.5703125" bestFit="1" customWidth="1"/>
  </cols>
  <sheetData>
    <row r="2" spans="2:8" ht="15.75" thickBot="1" x14ac:dyDescent="0.3"/>
    <row r="3" spans="2:8" ht="15.75" thickBot="1" x14ac:dyDescent="0.3">
      <c r="B3" s="244" t="s">
        <v>220</v>
      </c>
      <c r="H3" s="297">
        <f>H6+H15</f>
        <v>26073.399163934111</v>
      </c>
    </row>
    <row r="4" spans="2:8" x14ac:dyDescent="0.25">
      <c r="B4" s="355" t="s">
        <v>230</v>
      </c>
      <c r="C4" s="356"/>
      <c r="D4" s="161"/>
    </row>
    <row r="5" spans="2:8" ht="15.75" thickBot="1" x14ac:dyDescent="0.3">
      <c r="B5" s="357"/>
      <c r="C5" s="358"/>
      <c r="D5" s="161"/>
    </row>
    <row r="6" spans="2:8" ht="18" thickBot="1" x14ac:dyDescent="0.35">
      <c r="B6" s="245" t="s">
        <v>38</v>
      </c>
      <c r="C6" s="162" t="s">
        <v>0</v>
      </c>
      <c r="D6" s="163" t="s">
        <v>1</v>
      </c>
      <c r="E6" s="164" t="s">
        <v>2</v>
      </c>
      <c r="F6" s="165" t="s">
        <v>3</v>
      </c>
      <c r="G6" s="166" t="s">
        <v>4</v>
      </c>
      <c r="H6" s="167">
        <f>SUM(H7:H13)</f>
        <v>8876.8580030297799</v>
      </c>
    </row>
    <row r="7" spans="2:8" x14ac:dyDescent="0.25">
      <c r="B7" t="s">
        <v>40</v>
      </c>
      <c r="C7" t="s">
        <v>250</v>
      </c>
      <c r="D7" s="248">
        <f>VLOOKUP(C7,Labor!$B$3:$G90,6,FALSE)</f>
        <v>67.493374753111283</v>
      </c>
      <c r="E7" s="143">
        <v>4</v>
      </c>
      <c r="F7" s="143">
        <v>1</v>
      </c>
      <c r="G7" s="143">
        <v>4</v>
      </c>
      <c r="H7" s="62">
        <f>D7*E7*F7*G7</f>
        <v>1079.8939960497805</v>
      </c>
    </row>
    <row r="8" spans="2:8" x14ac:dyDescent="0.25">
      <c r="C8" t="s">
        <v>249</v>
      </c>
      <c r="D8" s="248">
        <f>VLOOKUP(C8,Labor!$B$3:$G90,6,FALSE)</f>
        <v>67.493374753111283</v>
      </c>
      <c r="E8" s="143">
        <v>4</v>
      </c>
      <c r="F8" s="143">
        <v>1</v>
      </c>
      <c r="G8" s="143">
        <v>4</v>
      </c>
      <c r="H8" s="62">
        <f t="shared" ref="H8:H13" si="0">D8*E8*F8*G8</f>
        <v>1079.8939960497805</v>
      </c>
    </row>
    <row r="9" spans="2:8" x14ac:dyDescent="0.25">
      <c r="C9" t="s">
        <v>250</v>
      </c>
      <c r="D9" s="248">
        <f>VLOOKUP(C9,Labor!$B$3:$G90,6,FALSE)</f>
        <v>67.493374753111283</v>
      </c>
      <c r="E9" s="143">
        <v>4</v>
      </c>
      <c r="F9" s="143">
        <v>1</v>
      </c>
      <c r="G9" s="143">
        <v>4</v>
      </c>
      <c r="H9" s="62">
        <f t="shared" si="0"/>
        <v>1079.8939960497805</v>
      </c>
    </row>
    <row r="10" spans="2:8" x14ac:dyDescent="0.25">
      <c r="C10" t="s">
        <v>251</v>
      </c>
      <c r="D10" s="248">
        <f>VLOOKUP(C10,Labor!$B$3:$G90,6,FALSE)</f>
        <v>66.240498379642943</v>
      </c>
      <c r="E10" s="143">
        <v>4</v>
      </c>
      <c r="F10" s="143">
        <v>1</v>
      </c>
      <c r="G10" s="143">
        <v>4</v>
      </c>
      <c r="H10" s="62">
        <f t="shared" si="0"/>
        <v>1059.8479740742871</v>
      </c>
    </row>
    <row r="11" spans="2:8" x14ac:dyDescent="0.25">
      <c r="C11" t="s">
        <v>245</v>
      </c>
      <c r="D11" s="248">
        <f>VLOOKUP(C11,Labor!$B$3:$G90,6,FALSE)</f>
        <v>139.53791060231259</v>
      </c>
      <c r="E11" s="143">
        <v>4</v>
      </c>
      <c r="F11" s="143">
        <v>1</v>
      </c>
      <c r="G11" s="143">
        <v>4</v>
      </c>
      <c r="H11" s="62">
        <f t="shared" si="0"/>
        <v>2232.6065696370015</v>
      </c>
    </row>
    <row r="12" spans="2:8" x14ac:dyDescent="0.25">
      <c r="C12" t="s">
        <v>290</v>
      </c>
      <c r="D12" s="248">
        <f>VLOOKUP(C12,Labor!$B$3:$G90,6,FALSE)</f>
        <v>66.973096320159556</v>
      </c>
      <c r="E12" s="143">
        <v>4</v>
      </c>
      <c r="F12" s="143">
        <v>1</v>
      </c>
      <c r="G12" s="143">
        <v>4</v>
      </c>
      <c r="H12" s="62">
        <f t="shared" si="0"/>
        <v>1071.5695411225529</v>
      </c>
    </row>
    <row r="13" spans="2:8" x14ac:dyDescent="0.25">
      <c r="C13" t="s">
        <v>253</v>
      </c>
      <c r="D13" s="248">
        <f>VLOOKUP(C13,Labor!$B$3:$G90,6,FALSE)</f>
        <v>79.571995627912329</v>
      </c>
      <c r="E13" s="143">
        <v>4</v>
      </c>
      <c r="F13" s="143">
        <v>1</v>
      </c>
      <c r="G13" s="143">
        <v>4</v>
      </c>
      <c r="H13" s="62">
        <f t="shared" si="0"/>
        <v>1273.1519300465973</v>
      </c>
    </row>
    <row r="14" spans="2:8" ht="15.75" thickBot="1" x14ac:dyDescent="0.3">
      <c r="D14" s="248"/>
      <c r="E14" s="143"/>
      <c r="F14" s="143"/>
      <c r="G14" s="143"/>
      <c r="H14" s="62"/>
    </row>
    <row r="15" spans="2:8" ht="18" thickBot="1" x14ac:dyDescent="0.35">
      <c r="B15" s="245" t="s">
        <v>38</v>
      </c>
      <c r="C15" s="162" t="s">
        <v>0</v>
      </c>
      <c r="D15" s="163" t="s">
        <v>1</v>
      </c>
      <c r="E15" s="164" t="s">
        <v>2</v>
      </c>
      <c r="F15" s="165" t="s">
        <v>3</v>
      </c>
      <c r="G15" s="166" t="s">
        <v>4</v>
      </c>
      <c r="H15" s="167">
        <f>SUM(H16:H22)</f>
        <v>17196.541160904333</v>
      </c>
    </row>
    <row r="16" spans="2:8" x14ac:dyDescent="0.25">
      <c r="B16" t="s">
        <v>52</v>
      </c>
      <c r="C16" t="s">
        <v>248</v>
      </c>
      <c r="D16" s="248">
        <f>VLOOKUP(C16,Labor!$B$3:$G99,6,FALSE)</f>
        <v>85.907788260561091</v>
      </c>
      <c r="E16" s="143">
        <v>30</v>
      </c>
      <c r="F16" s="143">
        <v>1</v>
      </c>
      <c r="G16" s="143">
        <v>1</v>
      </c>
      <c r="H16" s="62">
        <f>D16*E16*F16*G16</f>
        <v>2577.2336478168327</v>
      </c>
    </row>
    <row r="17" spans="2:8" x14ac:dyDescent="0.25">
      <c r="C17" t="s">
        <v>249</v>
      </c>
      <c r="D17" s="248">
        <f>VLOOKUP(C17,Labor!$B$3:$G99,6,FALSE)</f>
        <v>67.493374753111283</v>
      </c>
      <c r="E17" s="143">
        <v>30</v>
      </c>
      <c r="F17" s="143">
        <v>1</v>
      </c>
      <c r="G17" s="143">
        <v>1</v>
      </c>
      <c r="H17" s="62">
        <f t="shared" ref="H17:H22" si="1">D17*E17*F17*G17</f>
        <v>2024.8012425933384</v>
      </c>
    </row>
    <row r="18" spans="2:8" x14ac:dyDescent="0.25">
      <c r="C18" t="s">
        <v>250</v>
      </c>
      <c r="D18" s="248">
        <f>VLOOKUP(C18,Labor!$B$3:$G99,6,FALSE)</f>
        <v>67.493374753111283</v>
      </c>
      <c r="E18" s="143">
        <v>30</v>
      </c>
      <c r="F18" s="143">
        <v>1</v>
      </c>
      <c r="G18" s="143">
        <v>1</v>
      </c>
      <c r="H18" s="62">
        <f t="shared" si="1"/>
        <v>2024.8012425933384</v>
      </c>
    </row>
    <row r="19" spans="2:8" x14ac:dyDescent="0.25">
      <c r="C19" t="s">
        <v>251</v>
      </c>
      <c r="D19" s="248">
        <f>VLOOKUP(C19,Labor!$B$3:$G99,6,FALSE)</f>
        <v>66.240498379642943</v>
      </c>
      <c r="E19" s="143">
        <v>30</v>
      </c>
      <c r="F19" s="143">
        <v>1</v>
      </c>
      <c r="G19" s="143">
        <v>1</v>
      </c>
      <c r="H19" s="62">
        <f t="shared" si="1"/>
        <v>1987.2149513892882</v>
      </c>
    </row>
    <row r="20" spans="2:8" x14ac:dyDescent="0.25">
      <c r="C20" t="s">
        <v>245</v>
      </c>
      <c r="D20" s="248">
        <f>VLOOKUP(C20,Labor!$B$3:$G99,6,FALSE)</f>
        <v>139.53791060231259</v>
      </c>
      <c r="E20" s="143">
        <v>30</v>
      </c>
      <c r="F20" s="143">
        <v>1</v>
      </c>
      <c r="G20" s="143">
        <v>1</v>
      </c>
      <c r="H20" s="62">
        <f t="shared" si="1"/>
        <v>4186.1373180693781</v>
      </c>
    </row>
    <row r="21" spans="2:8" x14ac:dyDescent="0.25">
      <c r="C21" t="s">
        <v>290</v>
      </c>
      <c r="D21" s="248">
        <f>VLOOKUP(C21,Labor!$B$3:$G99,6,FALSE)</f>
        <v>66.973096320159556</v>
      </c>
      <c r="E21" s="143">
        <v>30</v>
      </c>
      <c r="F21" s="143">
        <v>1</v>
      </c>
      <c r="G21" s="143">
        <v>1</v>
      </c>
      <c r="H21" s="62">
        <f t="shared" si="1"/>
        <v>2009.1928896047866</v>
      </c>
    </row>
    <row r="22" spans="2:8" x14ac:dyDescent="0.25">
      <c r="C22" t="s">
        <v>253</v>
      </c>
      <c r="D22" s="248">
        <f>VLOOKUP(C22,Labor!$B$3:$G99,6,FALSE)</f>
        <v>79.571995627912329</v>
      </c>
      <c r="E22" s="143">
        <v>30</v>
      </c>
      <c r="F22" s="143">
        <v>1</v>
      </c>
      <c r="G22" s="143">
        <v>1</v>
      </c>
      <c r="H22" s="62">
        <f t="shared" si="1"/>
        <v>2387.1598688373697</v>
      </c>
    </row>
    <row r="23" spans="2:8" x14ac:dyDescent="0.25">
      <c r="D23" s="248"/>
      <c r="E23" s="143"/>
      <c r="F23" s="143"/>
      <c r="G23" s="143"/>
      <c r="H23" s="62"/>
    </row>
    <row r="24" spans="2:8" ht="19.5" thickBot="1" x14ac:dyDescent="0.35">
      <c r="C24" s="296"/>
      <c r="D24" s="248"/>
      <c r="E24" s="143"/>
      <c r="F24" s="143"/>
      <c r="G24" s="143"/>
      <c r="H24" s="62"/>
    </row>
    <row r="25" spans="2:8" ht="15.75" thickBot="1" x14ac:dyDescent="0.3">
      <c r="B25" s="244" t="s">
        <v>203</v>
      </c>
      <c r="H25" s="172"/>
    </row>
    <row r="26" spans="2:8" x14ac:dyDescent="0.25">
      <c r="B26" s="359" t="s">
        <v>231</v>
      </c>
      <c r="C26" s="360"/>
    </row>
    <row r="27" spans="2:8" ht="15.75" thickBot="1" x14ac:dyDescent="0.3">
      <c r="B27" s="361"/>
      <c r="C27" s="362"/>
    </row>
    <row r="28" spans="2:8" ht="18" thickBot="1" x14ac:dyDescent="0.35">
      <c r="B28" s="245" t="s">
        <v>38</v>
      </c>
      <c r="C28" s="162" t="s">
        <v>0</v>
      </c>
      <c r="D28" s="163" t="s">
        <v>1</v>
      </c>
      <c r="E28" s="164" t="s">
        <v>2</v>
      </c>
      <c r="F28" s="165" t="s">
        <v>3</v>
      </c>
      <c r="G28" s="166" t="s">
        <v>4</v>
      </c>
      <c r="H28" s="167" t="e">
        <f>SUM(H29:H42)</f>
        <v>#N/A</v>
      </c>
    </row>
    <row r="29" spans="2:8" x14ac:dyDescent="0.25">
      <c r="D29" t="e">
        <f>VLOOKUP(C29,Labor!$B$3:$G90,6,FALSE)</f>
        <v>#N/A</v>
      </c>
      <c r="H29" t="e">
        <f>D29*E29*F29*G29</f>
        <v>#N/A</v>
      </c>
    </row>
    <row r="30" spans="2:8" x14ac:dyDescent="0.25">
      <c r="D30" t="e">
        <f>VLOOKUP(C30,Labor!$B$3:$G90,6,FALSE)</f>
        <v>#N/A</v>
      </c>
      <c r="H30" t="e">
        <f t="shared" ref="H30:H37" si="2">D30*E30*F30*G30</f>
        <v>#N/A</v>
      </c>
    </row>
    <row r="31" spans="2:8" x14ac:dyDescent="0.25">
      <c r="D31" t="e">
        <f>VLOOKUP(C31,Labor!$B$3:$G90,6,FALSE)</f>
        <v>#N/A</v>
      </c>
      <c r="H31" t="e">
        <f t="shared" si="2"/>
        <v>#N/A</v>
      </c>
    </row>
    <row r="32" spans="2:8" x14ac:dyDescent="0.25">
      <c r="D32" t="e">
        <f>VLOOKUP(C32,Labor!$B$3:$G90,6,FALSE)</f>
        <v>#N/A</v>
      </c>
      <c r="H32" t="e">
        <f t="shared" si="2"/>
        <v>#N/A</v>
      </c>
    </row>
    <row r="33" spans="2:8" x14ac:dyDescent="0.25">
      <c r="D33" t="e">
        <f>VLOOKUP(C33,Labor!$B$3:$G90,6,FALSE)</f>
        <v>#N/A</v>
      </c>
      <c r="H33" t="e">
        <f t="shared" si="2"/>
        <v>#N/A</v>
      </c>
    </row>
    <row r="34" spans="2:8" x14ac:dyDescent="0.25">
      <c r="D34" t="e">
        <f>VLOOKUP(C34,Labor!$B$3:$G90,6,FALSE)</f>
        <v>#N/A</v>
      </c>
      <c r="H34" t="e">
        <f t="shared" si="2"/>
        <v>#N/A</v>
      </c>
    </row>
    <row r="35" spans="2:8" x14ac:dyDescent="0.25">
      <c r="D35" t="e">
        <f>VLOOKUP(C35,Labor!$B$3:$G90,6,FALSE)</f>
        <v>#N/A</v>
      </c>
      <c r="H35" t="e">
        <f t="shared" si="2"/>
        <v>#N/A</v>
      </c>
    </row>
    <row r="36" spans="2:8" x14ac:dyDescent="0.25">
      <c r="D36" t="e">
        <f>VLOOKUP(C36,Labor!$B$3:$G90,6,FALSE)</f>
        <v>#N/A</v>
      </c>
      <c r="H36" t="e">
        <f t="shared" si="2"/>
        <v>#N/A</v>
      </c>
    </row>
    <row r="37" spans="2:8" x14ac:dyDescent="0.25">
      <c r="D37" t="e">
        <f>VLOOKUP(C37,Labor!$B$3:$G90,6,FALSE)</f>
        <v>#N/A</v>
      </c>
      <c r="H37" t="e">
        <f t="shared" si="2"/>
        <v>#N/A</v>
      </c>
    </row>
    <row r="38" spans="2:8" ht="15.75" thickBot="1" x14ac:dyDescent="0.3"/>
    <row r="39" spans="2:8" ht="15.75" thickBot="1" x14ac:dyDescent="0.3">
      <c r="B39" s="244" t="s">
        <v>221</v>
      </c>
      <c r="H39" s="172"/>
    </row>
    <row r="40" spans="2:8" x14ac:dyDescent="0.25">
      <c r="B40" s="159" t="s">
        <v>232</v>
      </c>
      <c r="C40" s="160"/>
    </row>
    <row r="41" spans="2:8" x14ac:dyDescent="0.25">
      <c r="B41" s="168"/>
      <c r="C41" s="169"/>
    </row>
    <row r="42" spans="2:8" x14ac:dyDescent="0.25">
      <c r="B42" s="168"/>
      <c r="C42" s="169"/>
    </row>
    <row r="43" spans="2:8" x14ac:dyDescent="0.25">
      <c r="B43" s="168"/>
      <c r="C43" s="169"/>
    </row>
    <row r="44" spans="2:8" ht="15.75" thickBot="1" x14ac:dyDescent="0.3">
      <c r="B44" s="170"/>
      <c r="C44" s="171"/>
    </row>
    <row r="45" spans="2:8" ht="18" thickBot="1" x14ac:dyDescent="0.35">
      <c r="B45" s="245"/>
      <c r="C45" s="162" t="s">
        <v>0</v>
      </c>
      <c r="D45" s="163" t="s">
        <v>1</v>
      </c>
      <c r="E45" s="164" t="s">
        <v>2</v>
      </c>
      <c r="F45" s="165" t="s">
        <v>3</v>
      </c>
      <c r="G45" s="166" t="s">
        <v>4</v>
      </c>
      <c r="H45" s="167" t="e">
        <f>SUM(H46:H55)</f>
        <v>#N/A</v>
      </c>
    </row>
    <row r="46" spans="2:8" x14ac:dyDescent="0.25">
      <c r="D46" t="e">
        <f>VLOOKUP(C46,Labor!$B$3:$G90,6,FALSE)</f>
        <v>#N/A</v>
      </c>
      <c r="H46" t="e">
        <f>D46*E46*F46*G46</f>
        <v>#N/A</v>
      </c>
    </row>
    <row r="47" spans="2:8" x14ac:dyDescent="0.25">
      <c r="D47" t="e">
        <f>VLOOKUP(C47,Labor!$B$3:$G90,6,FALSE)</f>
        <v>#N/A</v>
      </c>
      <c r="H47" t="e">
        <f t="shared" ref="H47:H51" si="3">D47*E47*F47*G47</f>
        <v>#N/A</v>
      </c>
    </row>
    <row r="48" spans="2:8" x14ac:dyDescent="0.25">
      <c r="D48" t="e">
        <f>VLOOKUP(C48,Labor!$B$3:$G90,6,FALSE)</f>
        <v>#N/A</v>
      </c>
      <c r="H48" t="e">
        <f t="shared" si="3"/>
        <v>#N/A</v>
      </c>
    </row>
    <row r="49" spans="2:9" x14ac:dyDescent="0.25">
      <c r="D49" t="e">
        <f>VLOOKUP(C49,Labor!$B$3:$G90,6,FALSE)</f>
        <v>#N/A</v>
      </c>
      <c r="H49" t="e">
        <f t="shared" si="3"/>
        <v>#N/A</v>
      </c>
    </row>
    <row r="50" spans="2:9" x14ac:dyDescent="0.25">
      <c r="D50" t="e">
        <f>VLOOKUP(C50,Labor!$B$3:$G90,6,FALSE)</f>
        <v>#N/A</v>
      </c>
      <c r="H50" t="e">
        <f t="shared" si="3"/>
        <v>#N/A</v>
      </c>
    </row>
    <row r="51" spans="2:9" x14ac:dyDescent="0.25">
      <c r="D51" t="e">
        <f>VLOOKUP(C51,Labor!$B$3:$G90,6,FALSE)</f>
        <v>#N/A</v>
      </c>
      <c r="H51" t="e">
        <f t="shared" si="3"/>
        <v>#N/A</v>
      </c>
    </row>
    <row r="52" spans="2:9" ht="15.75" thickBot="1" x14ac:dyDescent="0.3"/>
    <row r="53" spans="2:9" ht="15.75" thickBot="1" x14ac:dyDescent="0.3">
      <c r="B53" s="244" t="s">
        <v>211</v>
      </c>
      <c r="H53" s="297">
        <f>H56+H65+H74+H83</f>
        <v>15796.67337820476</v>
      </c>
    </row>
    <row r="54" spans="2:9" x14ac:dyDescent="0.25">
      <c r="B54" s="355" t="s">
        <v>233</v>
      </c>
      <c r="C54" s="356"/>
      <c r="D54" s="161"/>
    </row>
    <row r="55" spans="2:9" ht="15.75" thickBot="1" x14ac:dyDescent="0.3">
      <c r="B55" s="357"/>
      <c r="C55" s="358"/>
      <c r="D55" s="161"/>
    </row>
    <row r="56" spans="2:9" ht="18" thickBot="1" x14ac:dyDescent="0.35">
      <c r="B56" s="245" t="s">
        <v>38</v>
      </c>
      <c r="C56" s="162" t="s">
        <v>0</v>
      </c>
      <c r="D56" s="163" t="s">
        <v>1</v>
      </c>
      <c r="E56" s="164" t="s">
        <v>2</v>
      </c>
      <c r="F56" s="165" t="s">
        <v>3</v>
      </c>
      <c r="G56" s="166" t="s">
        <v>4</v>
      </c>
      <c r="H56" s="167">
        <f>SUM(H57:H62)</f>
        <v>2961.8762584133924</v>
      </c>
      <c r="I56" s="298" t="s">
        <v>303</v>
      </c>
    </row>
    <row r="57" spans="2:9" x14ac:dyDescent="0.25">
      <c r="B57" t="s">
        <v>40</v>
      </c>
      <c r="C57" t="s">
        <v>248</v>
      </c>
      <c r="D57" s="246">
        <f>VLOOKUP(C57,Labor!$B$3:$G90,6,FALSE)</f>
        <v>85.907788260561091</v>
      </c>
      <c r="E57">
        <v>6</v>
      </c>
      <c r="F57">
        <v>1</v>
      </c>
      <c r="G57">
        <v>1</v>
      </c>
      <c r="H57" s="246">
        <f>D57*E57*F57*G57</f>
        <v>515.44672956336649</v>
      </c>
    </row>
    <row r="58" spans="2:9" x14ac:dyDescent="0.25">
      <c r="C58" t="s">
        <v>249</v>
      </c>
      <c r="D58" s="246">
        <f>VLOOKUP(C58,Labor!$B$3:$G90,6,FALSE)</f>
        <v>67.493374753111283</v>
      </c>
      <c r="E58">
        <v>6</v>
      </c>
      <c r="F58">
        <v>1</v>
      </c>
      <c r="G58">
        <v>1</v>
      </c>
      <c r="H58" s="246">
        <f t="shared" ref="H58:H63" si="4">D58*E58*F58*G58</f>
        <v>404.9602485186677</v>
      </c>
    </row>
    <row r="59" spans="2:9" x14ac:dyDescent="0.25">
      <c r="C59" t="s">
        <v>250</v>
      </c>
      <c r="D59" s="246">
        <f>VLOOKUP(C59,Labor!$B$3:$G90,6,FALSE)</f>
        <v>67.493374753111283</v>
      </c>
      <c r="E59">
        <v>6</v>
      </c>
      <c r="F59">
        <v>1</v>
      </c>
      <c r="G59">
        <v>1</v>
      </c>
      <c r="H59" s="246">
        <f t="shared" si="4"/>
        <v>404.9602485186677</v>
      </c>
    </row>
    <row r="60" spans="2:9" x14ac:dyDescent="0.25">
      <c r="C60" t="s">
        <v>251</v>
      </c>
      <c r="D60" s="246">
        <f>VLOOKUP(C60,Labor!$B$3:$G90,6,FALSE)</f>
        <v>66.240498379642943</v>
      </c>
      <c r="E60">
        <v>6</v>
      </c>
      <c r="F60">
        <v>1</v>
      </c>
      <c r="G60">
        <v>1</v>
      </c>
      <c r="H60" s="246">
        <f t="shared" si="4"/>
        <v>397.44299027785769</v>
      </c>
    </row>
    <row r="61" spans="2:9" x14ac:dyDescent="0.25">
      <c r="C61" t="s">
        <v>245</v>
      </c>
      <c r="D61" s="246">
        <f>VLOOKUP(C61,Labor!$B$3:$G90,6,FALSE)</f>
        <v>139.53791060231259</v>
      </c>
      <c r="E61">
        <v>6</v>
      </c>
      <c r="F61">
        <v>1</v>
      </c>
      <c r="G61">
        <v>1</v>
      </c>
      <c r="H61" s="246">
        <f t="shared" si="4"/>
        <v>837.22746361387556</v>
      </c>
    </row>
    <row r="62" spans="2:9" x14ac:dyDescent="0.25">
      <c r="C62" t="s">
        <v>290</v>
      </c>
      <c r="D62" s="246">
        <f>VLOOKUP(C62,Labor!$B$3:$G90,6,FALSE)</f>
        <v>66.973096320159556</v>
      </c>
      <c r="E62">
        <v>6</v>
      </c>
      <c r="F62">
        <v>1</v>
      </c>
      <c r="G62">
        <v>1</v>
      </c>
      <c r="H62" s="246">
        <f t="shared" si="4"/>
        <v>401.83857792095733</v>
      </c>
    </row>
    <row r="63" spans="2:9" x14ac:dyDescent="0.25">
      <c r="C63" t="s">
        <v>253</v>
      </c>
      <c r="D63" s="246">
        <f>VLOOKUP(C63,Labor!$B$3:$G91,6,FALSE)</f>
        <v>79.571995627912329</v>
      </c>
      <c r="E63">
        <v>6</v>
      </c>
      <c r="F63">
        <v>1</v>
      </c>
      <c r="G63">
        <v>1</v>
      </c>
      <c r="H63" s="246">
        <f t="shared" si="4"/>
        <v>477.43197376747401</v>
      </c>
    </row>
    <row r="64" spans="2:9" ht="15.75" thickBot="1" x14ac:dyDescent="0.3">
      <c r="D64" s="246"/>
      <c r="H64" s="246"/>
    </row>
    <row r="65" spans="2:9" ht="18" thickBot="1" x14ac:dyDescent="0.35">
      <c r="B65" s="245" t="s">
        <v>52</v>
      </c>
      <c r="C65" s="162" t="s">
        <v>0</v>
      </c>
      <c r="D65" s="163" t="s">
        <v>1</v>
      </c>
      <c r="E65" s="164" t="s">
        <v>2</v>
      </c>
      <c r="F65" s="165" t="s">
        <v>3</v>
      </c>
      <c r="G65" s="166" t="s">
        <v>4</v>
      </c>
      <c r="H65" s="167">
        <f>SUM(H66:H71)</f>
        <v>2961.8762584133924</v>
      </c>
      <c r="I65" s="298" t="s">
        <v>304</v>
      </c>
    </row>
    <row r="66" spans="2:9" x14ac:dyDescent="0.25">
      <c r="C66" t="s">
        <v>248</v>
      </c>
      <c r="D66" s="246">
        <f>VLOOKUP(C66,Labor!$B$3:$G90,6,FALSE)</f>
        <v>85.907788260561091</v>
      </c>
      <c r="E66">
        <v>6</v>
      </c>
      <c r="F66">
        <v>1</v>
      </c>
      <c r="G66">
        <v>1</v>
      </c>
      <c r="H66" s="246">
        <f>D66*E66*F66*G66</f>
        <v>515.44672956336649</v>
      </c>
    </row>
    <row r="67" spans="2:9" x14ac:dyDescent="0.25">
      <c r="C67" t="s">
        <v>249</v>
      </c>
      <c r="D67" s="246">
        <f>VLOOKUP(C67,Labor!$B$3:$G90,6,FALSE)</f>
        <v>67.493374753111283</v>
      </c>
      <c r="E67">
        <v>6</v>
      </c>
      <c r="F67">
        <v>1</v>
      </c>
      <c r="G67">
        <v>1</v>
      </c>
      <c r="H67" s="246">
        <f t="shared" ref="H67:H72" si="5">D67*E67*F67*G67</f>
        <v>404.9602485186677</v>
      </c>
    </row>
    <row r="68" spans="2:9" x14ac:dyDescent="0.25">
      <c r="C68" t="s">
        <v>250</v>
      </c>
      <c r="D68" s="246">
        <f>VLOOKUP(C68,Labor!$B$3:$G90,6,FALSE)</f>
        <v>67.493374753111283</v>
      </c>
      <c r="E68">
        <v>6</v>
      </c>
      <c r="F68">
        <v>1</v>
      </c>
      <c r="G68">
        <v>1</v>
      </c>
      <c r="H68" s="246">
        <f t="shared" si="5"/>
        <v>404.9602485186677</v>
      </c>
    </row>
    <row r="69" spans="2:9" x14ac:dyDescent="0.25">
      <c r="C69" t="s">
        <v>251</v>
      </c>
      <c r="D69" s="246">
        <f>VLOOKUP(C69,Labor!$B$3:$G90,6,FALSE)</f>
        <v>66.240498379642943</v>
      </c>
      <c r="E69">
        <v>6</v>
      </c>
      <c r="F69">
        <v>1</v>
      </c>
      <c r="G69">
        <v>1</v>
      </c>
      <c r="H69" s="246">
        <f t="shared" si="5"/>
        <v>397.44299027785769</v>
      </c>
    </row>
    <row r="70" spans="2:9" x14ac:dyDescent="0.25">
      <c r="C70" t="s">
        <v>245</v>
      </c>
      <c r="D70" s="246">
        <f>VLOOKUP(C70,Labor!$B$3:$G90,6,FALSE)</f>
        <v>139.53791060231259</v>
      </c>
      <c r="E70">
        <v>6</v>
      </c>
      <c r="F70">
        <v>1</v>
      </c>
      <c r="G70">
        <v>1</v>
      </c>
      <c r="H70" s="246">
        <f t="shared" si="5"/>
        <v>837.22746361387556</v>
      </c>
    </row>
    <row r="71" spans="2:9" x14ac:dyDescent="0.25">
      <c r="C71" t="s">
        <v>290</v>
      </c>
      <c r="D71" s="246">
        <f>VLOOKUP(C71,Labor!$B$3:$G90,6,FALSE)</f>
        <v>66.973096320159556</v>
      </c>
      <c r="E71">
        <v>6</v>
      </c>
      <c r="F71">
        <v>1</v>
      </c>
      <c r="G71">
        <v>1</v>
      </c>
      <c r="H71" s="246">
        <f t="shared" si="5"/>
        <v>401.83857792095733</v>
      </c>
    </row>
    <row r="72" spans="2:9" x14ac:dyDescent="0.25">
      <c r="C72" t="s">
        <v>253</v>
      </c>
      <c r="D72" s="246">
        <f>VLOOKUP(C72,Labor!$B$3:$G90,6,FALSE)</f>
        <v>79.571995627912329</v>
      </c>
      <c r="E72">
        <v>6</v>
      </c>
      <c r="F72">
        <v>1</v>
      </c>
      <c r="G72">
        <v>1</v>
      </c>
      <c r="H72" s="246">
        <f t="shared" si="5"/>
        <v>477.43197376747401</v>
      </c>
    </row>
    <row r="73" spans="2:9" ht="15.75" thickBot="1" x14ac:dyDescent="0.3">
      <c r="D73" s="246"/>
      <c r="H73" s="246"/>
    </row>
    <row r="74" spans="2:9" ht="18" thickBot="1" x14ac:dyDescent="0.35">
      <c r="B74" s="245" t="s">
        <v>52</v>
      </c>
      <c r="C74" s="162" t="s">
        <v>0</v>
      </c>
      <c r="D74" s="163" t="s">
        <v>1</v>
      </c>
      <c r="E74" s="164" t="s">
        <v>2</v>
      </c>
      <c r="F74" s="165" t="s">
        <v>3</v>
      </c>
      <c r="G74" s="166" t="s">
        <v>4</v>
      </c>
      <c r="H74" s="167">
        <f>SUM(H75:H80)</f>
        <v>2961.8762584133924</v>
      </c>
      <c r="I74" s="298" t="s">
        <v>305</v>
      </c>
    </row>
    <row r="75" spans="2:9" x14ac:dyDescent="0.25">
      <c r="C75" t="s">
        <v>248</v>
      </c>
      <c r="D75" s="246">
        <f>VLOOKUP(C75,Labor!$B$3:$G99,6,FALSE)</f>
        <v>85.907788260561091</v>
      </c>
      <c r="E75">
        <v>6</v>
      </c>
      <c r="F75">
        <v>1</v>
      </c>
      <c r="G75">
        <v>1</v>
      </c>
      <c r="H75" s="246">
        <f>D75*E75*F75*G75</f>
        <v>515.44672956336649</v>
      </c>
    </row>
    <row r="76" spans="2:9" x14ac:dyDescent="0.25">
      <c r="C76" t="s">
        <v>249</v>
      </c>
      <c r="D76" s="246">
        <f>VLOOKUP(C76,Labor!$B$3:$G99,6,FALSE)</f>
        <v>67.493374753111283</v>
      </c>
      <c r="E76">
        <v>6</v>
      </c>
      <c r="F76">
        <v>1</v>
      </c>
      <c r="G76">
        <v>1</v>
      </c>
      <c r="H76" s="246">
        <f t="shared" ref="H76:H81" si="6">D76*E76*F76*G76</f>
        <v>404.9602485186677</v>
      </c>
    </row>
    <row r="77" spans="2:9" x14ac:dyDescent="0.25">
      <c r="C77" t="s">
        <v>250</v>
      </c>
      <c r="D77" s="246">
        <f>VLOOKUP(C77,Labor!$B$3:$G99,6,FALSE)</f>
        <v>67.493374753111283</v>
      </c>
      <c r="E77">
        <v>6</v>
      </c>
      <c r="F77">
        <v>1</v>
      </c>
      <c r="G77">
        <v>1</v>
      </c>
      <c r="H77" s="246">
        <f t="shared" si="6"/>
        <v>404.9602485186677</v>
      </c>
    </row>
    <row r="78" spans="2:9" x14ac:dyDescent="0.25">
      <c r="C78" t="s">
        <v>251</v>
      </c>
      <c r="D78" s="246">
        <f>VLOOKUP(C78,Labor!$B$3:$G99,6,FALSE)</f>
        <v>66.240498379642943</v>
      </c>
      <c r="E78">
        <v>6</v>
      </c>
      <c r="F78">
        <v>1</v>
      </c>
      <c r="G78">
        <v>1</v>
      </c>
      <c r="H78" s="246">
        <f t="shared" si="6"/>
        <v>397.44299027785769</v>
      </c>
    </row>
    <row r="79" spans="2:9" x14ac:dyDescent="0.25">
      <c r="C79" t="s">
        <v>245</v>
      </c>
      <c r="D79" s="246">
        <f>VLOOKUP(C79,Labor!$B$3:$G99,6,FALSE)</f>
        <v>139.53791060231259</v>
      </c>
      <c r="E79">
        <v>6</v>
      </c>
      <c r="F79">
        <v>1</v>
      </c>
      <c r="G79">
        <v>1</v>
      </c>
      <c r="H79" s="246">
        <f t="shared" si="6"/>
        <v>837.22746361387556</v>
      </c>
    </row>
    <row r="80" spans="2:9" x14ac:dyDescent="0.25">
      <c r="C80" t="s">
        <v>290</v>
      </c>
      <c r="D80" s="246">
        <f>VLOOKUP(C80,Labor!$B$3:$G99,6,FALSE)</f>
        <v>66.973096320159556</v>
      </c>
      <c r="E80">
        <v>6</v>
      </c>
      <c r="F80">
        <v>1</v>
      </c>
      <c r="G80">
        <v>1</v>
      </c>
      <c r="H80" s="246">
        <f t="shared" si="6"/>
        <v>401.83857792095733</v>
      </c>
    </row>
    <row r="81" spans="2:9" x14ac:dyDescent="0.25">
      <c r="C81" t="s">
        <v>253</v>
      </c>
      <c r="D81" s="246">
        <f>VLOOKUP(C81,Labor!$B$3:$G99,6,FALSE)</f>
        <v>79.571995627912329</v>
      </c>
      <c r="E81">
        <v>6</v>
      </c>
      <c r="F81">
        <v>1</v>
      </c>
      <c r="G81">
        <v>1</v>
      </c>
      <c r="H81" s="246">
        <f t="shared" si="6"/>
        <v>477.43197376747401</v>
      </c>
    </row>
    <row r="82" spans="2:9" ht="15.75" thickBot="1" x14ac:dyDescent="0.3">
      <c r="D82" s="246"/>
      <c r="H82" s="246"/>
    </row>
    <row r="83" spans="2:9" ht="18" thickBot="1" x14ac:dyDescent="0.35">
      <c r="B83" s="245" t="s">
        <v>52</v>
      </c>
      <c r="C83" s="162" t="s">
        <v>0</v>
      </c>
      <c r="D83" s="163" t="s">
        <v>1</v>
      </c>
      <c r="E83" s="164" t="s">
        <v>2</v>
      </c>
      <c r="F83" s="165" t="s">
        <v>3</v>
      </c>
      <c r="G83" s="166" t="s">
        <v>4</v>
      </c>
      <c r="H83" s="167">
        <f>SUM(H84:H89)</f>
        <v>6911.0446029645827</v>
      </c>
      <c r="I83" s="298" t="s">
        <v>306</v>
      </c>
    </row>
    <row r="84" spans="2:9" x14ac:dyDescent="0.25">
      <c r="C84" t="s">
        <v>248</v>
      </c>
      <c r="D84" s="246">
        <f>VLOOKUP(C84,Labor!$B$3:$G108,6,FALSE)</f>
        <v>85.907788260561091</v>
      </c>
      <c r="E84">
        <v>14</v>
      </c>
      <c r="F84">
        <v>1</v>
      </c>
      <c r="G84">
        <v>1</v>
      </c>
      <c r="H84" s="246">
        <f>D84*E84*F84*G84</f>
        <v>1202.7090356478552</v>
      </c>
    </row>
    <row r="85" spans="2:9" x14ac:dyDescent="0.25">
      <c r="C85" t="s">
        <v>249</v>
      </c>
      <c r="D85" s="246">
        <f>VLOOKUP(C85,Labor!$B$3:$G108,6,FALSE)</f>
        <v>67.493374753111283</v>
      </c>
      <c r="E85">
        <v>14</v>
      </c>
      <c r="F85">
        <v>1</v>
      </c>
      <c r="G85">
        <v>1</v>
      </c>
      <c r="H85" s="246">
        <f t="shared" ref="H85:H90" si="7">D85*E85*F85*G85</f>
        <v>944.9072465435579</v>
      </c>
    </row>
    <row r="86" spans="2:9" x14ac:dyDescent="0.25">
      <c r="C86" t="s">
        <v>250</v>
      </c>
      <c r="D86" s="246">
        <f>VLOOKUP(C86,Labor!$B$3:$G108,6,FALSE)</f>
        <v>67.493374753111283</v>
      </c>
      <c r="E86">
        <v>14</v>
      </c>
      <c r="F86">
        <v>1</v>
      </c>
      <c r="G86">
        <v>1</v>
      </c>
      <c r="H86" s="246">
        <f t="shared" si="7"/>
        <v>944.9072465435579</v>
      </c>
    </row>
    <row r="87" spans="2:9" x14ac:dyDescent="0.25">
      <c r="C87" t="s">
        <v>251</v>
      </c>
      <c r="D87" s="246">
        <f>VLOOKUP(C87,Labor!$B$3:$G108,6,FALSE)</f>
        <v>66.240498379642943</v>
      </c>
      <c r="E87">
        <v>14</v>
      </c>
      <c r="F87">
        <v>1</v>
      </c>
      <c r="G87">
        <v>1</v>
      </c>
      <c r="H87" s="246">
        <f t="shared" si="7"/>
        <v>927.36697731500124</v>
      </c>
    </row>
    <row r="88" spans="2:9" x14ac:dyDescent="0.25">
      <c r="C88" t="s">
        <v>245</v>
      </c>
      <c r="D88" s="246">
        <f>VLOOKUP(C88,Labor!$B$3:$G108,6,FALSE)</f>
        <v>139.53791060231259</v>
      </c>
      <c r="E88">
        <v>14</v>
      </c>
      <c r="F88">
        <v>1</v>
      </c>
      <c r="G88">
        <v>1</v>
      </c>
      <c r="H88" s="246">
        <f t="shared" si="7"/>
        <v>1953.5307484323762</v>
      </c>
    </row>
    <row r="89" spans="2:9" x14ac:dyDescent="0.25">
      <c r="C89" t="s">
        <v>290</v>
      </c>
      <c r="D89" s="246">
        <f>VLOOKUP(C89,Labor!$B$3:$G108,6,FALSE)</f>
        <v>66.973096320159556</v>
      </c>
      <c r="E89">
        <v>14</v>
      </c>
      <c r="F89">
        <v>1</v>
      </c>
      <c r="G89">
        <v>1</v>
      </c>
      <c r="H89" s="246">
        <f t="shared" si="7"/>
        <v>937.62334848223372</v>
      </c>
    </row>
    <row r="90" spans="2:9" x14ac:dyDescent="0.25">
      <c r="C90" t="s">
        <v>253</v>
      </c>
      <c r="D90" s="246">
        <f>VLOOKUP(C90,Labor!$B$3:$G108,6,FALSE)</f>
        <v>79.571995627912329</v>
      </c>
      <c r="E90">
        <v>14</v>
      </c>
      <c r="F90">
        <v>1</v>
      </c>
      <c r="G90">
        <v>1</v>
      </c>
      <c r="H90" s="246">
        <f t="shared" si="7"/>
        <v>1114.0079387907726</v>
      </c>
    </row>
    <row r="92" spans="2:9" ht="15.75" thickBot="1" x14ac:dyDescent="0.3"/>
    <row r="93" spans="2:9" ht="15.75" thickBot="1" x14ac:dyDescent="0.3">
      <c r="B93" s="244" t="s">
        <v>206</v>
      </c>
      <c r="H93" s="297">
        <f>H96+H105</f>
        <v>47824.26134729333</v>
      </c>
    </row>
    <row r="94" spans="2:9" x14ac:dyDescent="0.25">
      <c r="B94" s="355" t="s">
        <v>234</v>
      </c>
      <c r="C94" s="356"/>
      <c r="D94" s="161"/>
    </row>
    <row r="95" spans="2:9" ht="15.75" thickBot="1" x14ac:dyDescent="0.3">
      <c r="B95" s="357"/>
      <c r="C95" s="358"/>
      <c r="D95" s="161"/>
    </row>
    <row r="96" spans="2:9" ht="18" thickBot="1" x14ac:dyDescent="0.35">
      <c r="B96" s="245" t="s">
        <v>38</v>
      </c>
      <c r="C96" s="162" t="s">
        <v>0</v>
      </c>
      <c r="D96" s="163" t="s">
        <v>1</v>
      </c>
      <c r="E96" s="164" t="s">
        <v>2</v>
      </c>
      <c r="F96" s="165" t="s">
        <v>3</v>
      </c>
      <c r="G96" s="166" t="s">
        <v>4</v>
      </c>
      <c r="H96" s="167">
        <f>SUM(H97:H129)</f>
        <v>40355.779209572567</v>
      </c>
    </row>
    <row r="97" spans="2:8" x14ac:dyDescent="0.25">
      <c r="B97" t="s">
        <v>152</v>
      </c>
      <c r="C97" t="s">
        <v>248</v>
      </c>
      <c r="D97" s="295">
        <f>VLOOKUP(C97,Labor!$B$3:$G90,6,FALSE)</f>
        <v>85.907788260561091</v>
      </c>
      <c r="E97">
        <v>4</v>
      </c>
      <c r="F97">
        <v>5</v>
      </c>
      <c r="G97">
        <v>1</v>
      </c>
      <c r="H97" s="246">
        <f>D97*E97*F97*G97</f>
        <v>1718.1557652112219</v>
      </c>
    </row>
    <row r="98" spans="2:8" x14ac:dyDescent="0.25">
      <c r="C98" t="s">
        <v>249</v>
      </c>
      <c r="D98" s="295">
        <f>VLOOKUP(C98,Labor!$B$3:$G90,6,FALSE)</f>
        <v>67.493374753111283</v>
      </c>
      <c r="E98">
        <v>4</v>
      </c>
      <c r="F98">
        <v>5</v>
      </c>
      <c r="G98">
        <v>1</v>
      </c>
      <c r="H98" s="246">
        <f>D98*E98*F97*G98</f>
        <v>1349.8674950622258</v>
      </c>
    </row>
    <row r="99" spans="2:8" x14ac:dyDescent="0.25">
      <c r="C99" t="s">
        <v>250</v>
      </c>
      <c r="D99" s="295">
        <f>VLOOKUP(C99,Labor!$B$3:$G90,6,FALSE)</f>
        <v>67.493374753111283</v>
      </c>
      <c r="E99">
        <v>4</v>
      </c>
      <c r="F99">
        <v>5</v>
      </c>
      <c r="G99">
        <v>1</v>
      </c>
      <c r="H99" s="246">
        <f t="shared" ref="H99:H103" si="8">D99*E99*F99*G99</f>
        <v>1349.8674950622258</v>
      </c>
    </row>
    <row r="100" spans="2:8" x14ac:dyDescent="0.25">
      <c r="C100" t="s">
        <v>251</v>
      </c>
      <c r="D100" s="295">
        <f>VLOOKUP(C100,Labor!$B$3:$G90,6,FALSE)</f>
        <v>66.240498379642943</v>
      </c>
      <c r="E100">
        <v>4</v>
      </c>
      <c r="F100">
        <v>5</v>
      </c>
      <c r="G100">
        <v>1</v>
      </c>
      <c r="H100" s="246">
        <f t="shared" si="8"/>
        <v>1324.8099675928588</v>
      </c>
    </row>
    <row r="101" spans="2:8" x14ac:dyDescent="0.25">
      <c r="C101" t="s">
        <v>245</v>
      </c>
      <c r="D101" s="295">
        <f>VLOOKUP(C101,Labor!$B$3:$G90,6,FALSE)</f>
        <v>139.53791060231259</v>
      </c>
      <c r="E101">
        <v>4</v>
      </c>
      <c r="F101">
        <v>5</v>
      </c>
      <c r="G101">
        <v>1</v>
      </c>
      <c r="H101" s="246">
        <f t="shared" si="8"/>
        <v>2790.7582120462521</v>
      </c>
    </row>
    <row r="102" spans="2:8" x14ac:dyDescent="0.25">
      <c r="C102" t="s">
        <v>290</v>
      </c>
      <c r="D102" s="295">
        <f>VLOOKUP(C102,Labor!$B$3:$G90,6,FALSE)</f>
        <v>66.973096320159556</v>
      </c>
      <c r="E102">
        <v>4</v>
      </c>
      <c r="F102">
        <v>5</v>
      </c>
      <c r="G102">
        <v>1</v>
      </c>
      <c r="H102" s="246">
        <f t="shared" si="8"/>
        <v>1339.4619264031912</v>
      </c>
    </row>
    <row r="103" spans="2:8" x14ac:dyDescent="0.25">
      <c r="C103" t="s">
        <v>253</v>
      </c>
      <c r="D103" s="295">
        <f>VLOOKUP(C103,Labor!$B$3:$G91,6,FALSE)</f>
        <v>79.571995627912329</v>
      </c>
      <c r="E103">
        <v>4</v>
      </c>
      <c r="F103">
        <v>5</v>
      </c>
      <c r="G103">
        <v>1</v>
      </c>
      <c r="H103" s="246">
        <f t="shared" si="8"/>
        <v>1591.4399125582465</v>
      </c>
    </row>
    <row r="104" spans="2:8" ht="15.75" thickBot="1" x14ac:dyDescent="0.3">
      <c r="D104" s="295"/>
      <c r="H104" s="246"/>
    </row>
    <row r="105" spans="2:8" ht="18" thickBot="1" x14ac:dyDescent="0.35">
      <c r="B105" s="245" t="s">
        <v>38</v>
      </c>
      <c r="C105" s="162" t="s">
        <v>0</v>
      </c>
      <c r="D105" s="163" t="s">
        <v>1</v>
      </c>
      <c r="E105" s="164" t="s">
        <v>2</v>
      </c>
      <c r="F105" s="165" t="s">
        <v>3</v>
      </c>
      <c r="G105" s="166" t="s">
        <v>4</v>
      </c>
      <c r="H105" s="167">
        <f>SUM(H106:H112)</f>
        <v>7468.4821377207618</v>
      </c>
    </row>
    <row r="106" spans="2:8" x14ac:dyDescent="0.25">
      <c r="B106" t="s">
        <v>152</v>
      </c>
      <c r="C106" t="s">
        <v>253</v>
      </c>
      <c r="D106" s="295">
        <f>VLOOKUP(C106,Labor!$B$3:$G99,6,FALSE)</f>
        <v>79.571995627912329</v>
      </c>
      <c r="E106">
        <v>4</v>
      </c>
      <c r="F106">
        <v>5</v>
      </c>
      <c r="G106">
        <v>1</v>
      </c>
      <c r="H106" s="246">
        <f>D106*E106*F106*G106</f>
        <v>1591.4399125582465</v>
      </c>
    </row>
    <row r="107" spans="2:8" x14ac:dyDescent="0.25">
      <c r="C107" t="s">
        <v>291</v>
      </c>
      <c r="D107" s="295">
        <f>VLOOKUP(C107,Labor!$B$3:$G99,6,FALSE)</f>
        <v>58.153866804732594</v>
      </c>
      <c r="E107">
        <v>4</v>
      </c>
      <c r="F107">
        <v>5</v>
      </c>
      <c r="G107">
        <v>1</v>
      </c>
      <c r="H107" s="246">
        <f>D107*E107*F106*G107</f>
        <v>1163.0773360946519</v>
      </c>
    </row>
    <row r="108" spans="2:8" x14ac:dyDescent="0.25">
      <c r="C108" t="s">
        <v>290</v>
      </c>
      <c r="D108" s="295">
        <f>VLOOKUP(C108,Labor!$B$3:$G99,6,FALSE)</f>
        <v>66.973096320159556</v>
      </c>
      <c r="E108">
        <v>4</v>
      </c>
      <c r="F108">
        <v>5</v>
      </c>
      <c r="G108">
        <v>1</v>
      </c>
      <c r="H108" s="246">
        <f t="shared" ref="H108:H111" si="9">D108*E108*F108*G108</f>
        <v>1339.4619264031912</v>
      </c>
    </row>
    <row r="109" spans="2:8" x14ac:dyDescent="0.25">
      <c r="C109" t="s">
        <v>263</v>
      </c>
      <c r="D109" s="295">
        <f>VLOOKUP(C109,Labor!$B$3:$G99,6,FALSE)</f>
        <v>37.840692055456479</v>
      </c>
      <c r="E109">
        <v>4</v>
      </c>
      <c r="F109">
        <v>5</v>
      </c>
      <c r="G109">
        <v>1</v>
      </c>
      <c r="H109" s="246">
        <f t="shared" si="9"/>
        <v>756.81384110912961</v>
      </c>
    </row>
    <row r="110" spans="2:8" x14ac:dyDescent="0.25">
      <c r="C110" t="s">
        <v>264</v>
      </c>
      <c r="D110" s="295">
        <f>VLOOKUP(C110,Labor!$B$3:$G99,6,FALSE)</f>
        <v>51.312460449864808</v>
      </c>
      <c r="E110">
        <v>4</v>
      </c>
      <c r="F110">
        <v>5</v>
      </c>
      <c r="G110">
        <v>1</v>
      </c>
      <c r="H110" s="246">
        <f t="shared" si="9"/>
        <v>1026.2492089972961</v>
      </c>
    </row>
    <row r="111" spans="2:8" x14ac:dyDescent="0.25">
      <c r="C111" t="s">
        <v>277</v>
      </c>
      <c r="D111" s="295">
        <f>VLOOKUP(C111,Labor!$B$3:$G99,6,FALSE)</f>
        <v>79.571995627912329</v>
      </c>
      <c r="E111">
        <v>4</v>
      </c>
      <c r="F111">
        <v>5</v>
      </c>
      <c r="G111">
        <v>1</v>
      </c>
      <c r="H111" s="246">
        <f t="shared" si="9"/>
        <v>1591.4399125582465</v>
      </c>
    </row>
    <row r="112" spans="2:8" ht="15.75" thickBot="1" x14ac:dyDescent="0.3">
      <c r="D112" s="295"/>
      <c r="H112" s="246"/>
    </row>
    <row r="113" spans="2:8" ht="18" thickBot="1" x14ac:dyDescent="0.35">
      <c r="B113" s="245" t="s">
        <v>38</v>
      </c>
      <c r="C113" s="162" t="s">
        <v>0</v>
      </c>
      <c r="D113" s="163" t="s">
        <v>1</v>
      </c>
      <c r="E113" s="164" t="s">
        <v>2</v>
      </c>
      <c r="F113" s="165" t="s">
        <v>3</v>
      </c>
      <c r="G113" s="166" t="s">
        <v>4</v>
      </c>
      <c r="H113" s="167">
        <f>SUM(H114:H120)</f>
        <v>6977.2270800974129</v>
      </c>
    </row>
    <row r="114" spans="2:8" x14ac:dyDescent="0.25">
      <c r="B114" t="s">
        <v>152</v>
      </c>
      <c r="C114" t="s">
        <v>253</v>
      </c>
      <c r="D114" s="295">
        <f>VLOOKUP(C114,Labor!$B$3:$G107,6,FALSE)</f>
        <v>79.571995627912329</v>
      </c>
      <c r="E114">
        <v>4</v>
      </c>
      <c r="F114">
        <v>5</v>
      </c>
      <c r="G114">
        <v>1</v>
      </c>
      <c r="H114" s="246">
        <f>D114*E114*F114*G114</f>
        <v>1591.4399125582465</v>
      </c>
    </row>
    <row r="115" spans="2:8" x14ac:dyDescent="0.25">
      <c r="C115" t="s">
        <v>291</v>
      </c>
      <c r="D115" s="295">
        <f>VLOOKUP(C115,Labor!$B$3:$G107,6,FALSE)</f>
        <v>58.153866804732594</v>
      </c>
      <c r="E115">
        <v>4</v>
      </c>
      <c r="F115">
        <v>5</v>
      </c>
      <c r="G115">
        <v>1</v>
      </c>
      <c r="H115" s="246">
        <f>D115*E115*F114*G115</f>
        <v>1163.0773360946519</v>
      </c>
    </row>
    <row r="116" spans="2:8" x14ac:dyDescent="0.25">
      <c r="C116" t="s">
        <v>250</v>
      </c>
      <c r="D116" s="295">
        <f>VLOOKUP(C116,Labor!$B$3:$G107,6,FALSE)</f>
        <v>67.493374753111283</v>
      </c>
      <c r="E116">
        <v>4</v>
      </c>
      <c r="F116">
        <v>5</v>
      </c>
      <c r="G116">
        <v>1</v>
      </c>
      <c r="H116" s="246">
        <f t="shared" ref="H116:H119" si="10">D116*E116*F116*G116</f>
        <v>1349.8674950622258</v>
      </c>
    </row>
    <row r="117" spans="2:8" x14ac:dyDescent="0.25">
      <c r="C117" t="s">
        <v>254</v>
      </c>
      <c r="D117" s="295">
        <f>VLOOKUP(C117,Labor!$B$3:$G107,6,FALSE)</f>
        <v>37.644950046980767</v>
      </c>
      <c r="E117">
        <v>4</v>
      </c>
      <c r="F117">
        <v>5</v>
      </c>
      <c r="G117">
        <v>1</v>
      </c>
      <c r="H117" s="246">
        <f t="shared" si="10"/>
        <v>752.89900093961535</v>
      </c>
    </row>
    <row r="118" spans="2:8" x14ac:dyDescent="0.25">
      <c r="C118" t="s">
        <v>255</v>
      </c>
      <c r="D118" s="295">
        <f>VLOOKUP(C118,Labor!$B$3:$G107,6,FALSE)</f>
        <v>70.798673033039947</v>
      </c>
      <c r="E118">
        <v>4</v>
      </c>
      <c r="F118">
        <v>5</v>
      </c>
      <c r="G118">
        <v>1</v>
      </c>
      <c r="H118" s="246">
        <f t="shared" si="10"/>
        <v>1415.973460660799</v>
      </c>
    </row>
    <row r="119" spans="2:8" x14ac:dyDescent="0.25">
      <c r="C119" t="s">
        <v>292</v>
      </c>
      <c r="D119" s="295">
        <f>VLOOKUP(C119,Labor!$B$3:$G107,6,FALSE)</f>
        <v>35.198493739093756</v>
      </c>
      <c r="E119">
        <v>4</v>
      </c>
      <c r="F119">
        <v>5</v>
      </c>
      <c r="G119">
        <v>1</v>
      </c>
      <c r="H119" s="246">
        <f t="shared" si="10"/>
        <v>703.96987478187509</v>
      </c>
    </row>
    <row r="120" spans="2:8" x14ac:dyDescent="0.25">
      <c r="C120" t="s">
        <v>245</v>
      </c>
      <c r="D120" s="295"/>
      <c r="H120" s="246"/>
    </row>
    <row r="121" spans="2:8" x14ac:dyDescent="0.25">
      <c r="C121" t="s">
        <v>290</v>
      </c>
      <c r="D121" s="295"/>
      <c r="H121" s="246"/>
    </row>
    <row r="122" spans="2:8" x14ac:dyDescent="0.25">
      <c r="C122" t="s">
        <v>259</v>
      </c>
      <c r="D122" s="295"/>
      <c r="H122" s="246"/>
    </row>
    <row r="123" spans="2:8" x14ac:dyDescent="0.25">
      <c r="C123" t="s">
        <v>260</v>
      </c>
      <c r="D123" s="295"/>
      <c r="H123" s="246"/>
    </row>
    <row r="124" spans="2:8" x14ac:dyDescent="0.25">
      <c r="C124" t="s">
        <v>261</v>
      </c>
      <c r="D124" s="295"/>
      <c r="H124" s="246"/>
    </row>
    <row r="126" spans="2:8" ht="15.75" thickBot="1" x14ac:dyDescent="0.3"/>
    <row r="127" spans="2:8" ht="15.75" thickBot="1" x14ac:dyDescent="0.3">
      <c r="B127" s="244" t="s">
        <v>204</v>
      </c>
      <c r="H127" s="172"/>
    </row>
    <row r="128" spans="2:8" x14ac:dyDescent="0.25">
      <c r="B128" s="359" t="s">
        <v>235</v>
      </c>
      <c r="C128" s="360"/>
    </row>
    <row r="129" spans="2:8" ht="15.75" thickBot="1" x14ac:dyDescent="0.3">
      <c r="B129" s="361"/>
      <c r="C129" s="362"/>
    </row>
    <row r="130" spans="2:8" ht="18" thickBot="1" x14ac:dyDescent="0.35">
      <c r="B130" s="245" t="s">
        <v>38</v>
      </c>
      <c r="C130" s="162" t="s">
        <v>0</v>
      </c>
      <c r="D130" s="163" t="s">
        <v>1</v>
      </c>
      <c r="E130" s="164" t="s">
        <v>2</v>
      </c>
      <c r="F130" s="165" t="s">
        <v>3</v>
      </c>
      <c r="G130" s="166" t="s">
        <v>4</v>
      </c>
      <c r="H130" s="167" t="e">
        <f>SUM(H131:H143)</f>
        <v>#N/A</v>
      </c>
    </row>
    <row r="131" spans="2:8" x14ac:dyDescent="0.25">
      <c r="D131" t="e">
        <f>VLOOKUP(C131,Labor!$B$3:$G90,6,FALSE)</f>
        <v>#N/A</v>
      </c>
      <c r="H131" t="e">
        <f>D131*E131*F131*G131</f>
        <v>#N/A</v>
      </c>
    </row>
    <row r="132" spans="2:8" x14ac:dyDescent="0.25">
      <c r="D132" t="e">
        <f>VLOOKUP(C132,Labor!$B$3:$G90,6,FALSE)</f>
        <v>#N/A</v>
      </c>
      <c r="H132" t="e">
        <f t="shared" ref="H132:H139" si="11">D132*E132*F132*G132</f>
        <v>#N/A</v>
      </c>
    </row>
    <row r="133" spans="2:8" x14ac:dyDescent="0.25">
      <c r="D133" t="e">
        <f>VLOOKUP(C133,Labor!$B$3:$G90,6,FALSE)</f>
        <v>#N/A</v>
      </c>
      <c r="H133" t="e">
        <f t="shared" si="11"/>
        <v>#N/A</v>
      </c>
    </row>
    <row r="134" spans="2:8" x14ac:dyDescent="0.25">
      <c r="D134" t="e">
        <f>VLOOKUP(C134,Labor!$B$3:$G90,6,FALSE)</f>
        <v>#N/A</v>
      </c>
      <c r="H134" t="e">
        <f t="shared" si="11"/>
        <v>#N/A</v>
      </c>
    </row>
    <row r="135" spans="2:8" x14ac:dyDescent="0.25">
      <c r="D135" t="e">
        <f>VLOOKUP(C135,Labor!$B$3:$G90,6,FALSE)</f>
        <v>#N/A</v>
      </c>
      <c r="H135" t="e">
        <f t="shared" si="11"/>
        <v>#N/A</v>
      </c>
    </row>
    <row r="136" spans="2:8" x14ac:dyDescent="0.25">
      <c r="D136" t="e">
        <f>VLOOKUP(C136,Labor!$B$3:$G90,6,FALSE)</f>
        <v>#N/A</v>
      </c>
      <c r="H136" t="e">
        <f t="shared" si="11"/>
        <v>#N/A</v>
      </c>
    </row>
    <row r="137" spans="2:8" x14ac:dyDescent="0.25">
      <c r="D137" t="e">
        <f>VLOOKUP(C137,Labor!$B$3:$G90,6,FALSE)</f>
        <v>#N/A</v>
      </c>
      <c r="H137" t="e">
        <f t="shared" si="11"/>
        <v>#N/A</v>
      </c>
    </row>
    <row r="138" spans="2:8" x14ac:dyDescent="0.25">
      <c r="D138" t="e">
        <f>VLOOKUP(C138,Labor!$B$3:$G90,6,FALSE)</f>
        <v>#N/A</v>
      </c>
      <c r="H138" t="e">
        <f t="shared" si="11"/>
        <v>#N/A</v>
      </c>
    </row>
    <row r="139" spans="2:8" x14ac:dyDescent="0.25">
      <c r="D139" t="e">
        <f>VLOOKUP(C139,Labor!$B$3:$G90,6,FALSE)</f>
        <v>#N/A</v>
      </c>
      <c r="H139" t="e">
        <f t="shared" si="11"/>
        <v>#N/A</v>
      </c>
    </row>
    <row r="140" spans="2:8" ht="15.75" thickBot="1" x14ac:dyDescent="0.3">
      <c r="B140" s="244"/>
    </row>
    <row r="141" spans="2:8" x14ac:dyDescent="0.25">
      <c r="B141" s="159"/>
      <c r="C141" s="160"/>
    </row>
    <row r="142" spans="2:8" x14ac:dyDescent="0.25">
      <c r="B142" s="168"/>
      <c r="C142" s="169"/>
    </row>
    <row r="143" spans="2:8" x14ac:dyDescent="0.25">
      <c r="B143" s="168"/>
      <c r="C143" s="169"/>
    </row>
    <row r="144" spans="2:8" x14ac:dyDescent="0.25">
      <c r="B144" s="168"/>
      <c r="C144" s="169"/>
    </row>
    <row r="145" spans="2:8" ht="15.75" thickBot="1" x14ac:dyDescent="0.3">
      <c r="B145" s="170"/>
      <c r="C145" s="171"/>
    </row>
    <row r="146" spans="2:8" ht="18" thickBot="1" x14ac:dyDescent="0.35">
      <c r="B146" s="245"/>
      <c r="C146" s="162" t="s">
        <v>0</v>
      </c>
      <c r="D146" s="163" t="s">
        <v>1</v>
      </c>
      <c r="E146" s="164" t="s">
        <v>2</v>
      </c>
      <c r="F146" s="165" t="s">
        <v>3</v>
      </c>
      <c r="G146" s="166" t="s">
        <v>4</v>
      </c>
      <c r="H146" s="167" t="e">
        <f>SUM(H147:H156)</f>
        <v>#N/A</v>
      </c>
    </row>
    <row r="147" spans="2:8" x14ac:dyDescent="0.25">
      <c r="D147" t="e">
        <f>VLOOKUP(C147,Labor!$B$3:$G90,6,FALSE)</f>
        <v>#N/A</v>
      </c>
      <c r="H147" t="e">
        <f>D147*E147*F147*G147</f>
        <v>#N/A</v>
      </c>
    </row>
    <row r="148" spans="2:8" x14ac:dyDescent="0.25">
      <c r="D148" t="e">
        <f>VLOOKUP(C148,Labor!$B$3:$G90,6,FALSE)</f>
        <v>#N/A</v>
      </c>
      <c r="H148" t="e">
        <f t="shared" ref="H148:H150" si="12">D148*E148*F148*G148</f>
        <v>#N/A</v>
      </c>
    </row>
    <row r="149" spans="2:8" x14ac:dyDescent="0.25">
      <c r="D149" t="e">
        <f>VLOOKUP(C149,Labor!$B$3:$G90,6,FALSE)</f>
        <v>#N/A</v>
      </c>
      <c r="H149" t="e">
        <f t="shared" si="12"/>
        <v>#N/A</v>
      </c>
    </row>
    <row r="150" spans="2:8" x14ac:dyDescent="0.25">
      <c r="D150" t="e">
        <f>VLOOKUP(C150,Labor!$B$3:$G90,6,FALSE)</f>
        <v>#N/A</v>
      </c>
      <c r="H150" t="e">
        <f t="shared" si="12"/>
        <v>#N/A</v>
      </c>
    </row>
  </sheetData>
  <mergeCells count="5">
    <mergeCell ref="B4:C5"/>
    <mergeCell ref="B26:C27"/>
    <mergeCell ref="B54:C55"/>
    <mergeCell ref="B94:C95"/>
    <mergeCell ref="B128:C129"/>
  </mergeCells>
  <dataValidations count="3">
    <dataValidation type="list" allowBlank="1" showInputMessage="1" showErrorMessage="1" sqref="B7 B29 B46 B57 B97 B131 B16 B106 B114" xr:uid="{18340333-AD6A-4A24-BA21-C7720F1BEFDE}">
      <formula1>INDIRECT(B6)</formula1>
    </dataValidation>
    <dataValidation type="list" allowBlank="1" showInputMessage="1" showErrorMessage="1" sqref="B147" xr:uid="{2C214F59-2432-4042-945D-240ED725D7F0}">
      <formula1>INDIRECT(B147)</formula1>
    </dataValidation>
    <dataValidation type="list" allowBlank="1" showInputMessage="1" showErrorMessage="1" sqref="B65 B74 B83" xr:uid="{D310ABFB-6AC6-44F8-8806-89328170ADD1}">
      <formula1>INDIRECT(B56)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FE5972B-5310-4B8A-AEBC-B754C43FA15C}">
          <x14:formula1>
            <xm:f>Categories!$W$5:$W$55</xm:f>
          </x14:formula1>
          <xm:sqref>E147:G150 E114:G126 E106:G112 E97:G104 E75:G82 E66:G73 E7:G14 E16:G24 E57:G64 E29:G38 E46:G52 E45 E84:G92 E131:G139</xm:sqref>
        </x14:dataValidation>
        <x14:dataValidation type="list" allowBlank="1" showInputMessage="1" showErrorMessage="1" xr:uid="{8D395EAC-C06C-439E-8A99-C3AB5F5B6F66}">
          <x14:formula1>
            <xm:f>Categories!$C$3:$C$9</xm:f>
          </x14:formula1>
          <xm:sqref>B3 B25 B39 B53 B93 B127 B140</xm:sqref>
        </x14:dataValidation>
        <x14:dataValidation type="list" allowBlank="1" showInputMessage="1" showErrorMessage="1" xr:uid="{F7C042E5-B53F-4FC3-A1A4-DA2ED7FE91A8}">
          <x14:formula1>
            <xm:f>Categories!$F$2:$L$2</xm:f>
          </x14:formula1>
          <xm:sqref>B6 B146 B130 B96 B56 B45 B28 B15 B105 B113</xm:sqref>
        </x14:dataValidation>
        <x14:dataValidation type="list" allowBlank="1" showInputMessage="1" showErrorMessage="1" xr:uid="{10FB0850-2F07-4B87-A034-22C1C68FD22E}">
          <x14:formula1>
            <xm:f>Labor!$B$6:$B$90</xm:f>
          </x14:formula1>
          <xm:sqref>C147:C150 C131:C139 C84:C92 C57:C64 C46:C52 C29:C38 C16:C23 C7:C14 C66:C73 C75:C82 C97:C104 C106:C112 C114:C126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CFE1-B62E-44E2-9355-D1CF17A8965D}">
  <dimension ref="A1:Y101"/>
  <sheetViews>
    <sheetView topLeftCell="A61" zoomScaleNormal="100" workbookViewId="0">
      <selection activeCell="B29" sqref="B29"/>
    </sheetView>
  </sheetViews>
  <sheetFormatPr defaultRowHeight="15" x14ac:dyDescent="0.25"/>
  <cols>
    <col min="1" max="1" width="4" customWidth="1"/>
    <col min="2" max="2" width="31.28515625" customWidth="1"/>
    <col min="3" max="3" width="26.5703125" customWidth="1"/>
    <col min="4" max="4" width="15.85546875" customWidth="1"/>
    <col min="5" max="5" width="15.140625" customWidth="1"/>
    <col min="6" max="6" width="22.28515625" customWidth="1"/>
    <col min="7" max="7" width="28" customWidth="1"/>
    <col min="8" max="8" width="17.7109375" customWidth="1"/>
  </cols>
  <sheetData>
    <row r="1" spans="1:25" ht="15.75" thickBot="1" x14ac:dyDescent="0.3">
      <c r="C1" s="208"/>
      <c r="H1" s="208"/>
    </row>
    <row r="2" spans="1:25" ht="21.75" thickBot="1" x14ac:dyDescent="0.4">
      <c r="A2" s="6"/>
      <c r="B2" s="320" t="s">
        <v>27</v>
      </c>
      <c r="C2" s="33"/>
      <c r="D2" s="319"/>
      <c r="E2" s="319"/>
      <c r="F2" s="319"/>
      <c r="G2" s="319"/>
      <c r="H2" s="306">
        <f>SUM(H3,H11,H21,H29,H37)</f>
        <v>81836.488379451199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9.5" thickBot="1" x14ac:dyDescent="0.35">
      <c r="A3" s="6"/>
      <c r="B3" s="60" t="s">
        <v>28</v>
      </c>
      <c r="C3" s="61"/>
      <c r="D3" s="106" t="s">
        <v>29</v>
      </c>
      <c r="E3" s="368" t="s">
        <v>30</v>
      </c>
      <c r="F3" s="369"/>
      <c r="G3" s="370"/>
      <c r="H3" s="105" t="s">
        <v>31</v>
      </c>
      <c r="I3" s="27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5.75" thickBot="1" x14ac:dyDescent="0.3">
      <c r="A4" s="6"/>
      <c r="B4" s="57" t="s">
        <v>32</v>
      </c>
      <c r="C4" s="58"/>
      <c r="D4" s="35"/>
      <c r="E4" s="117"/>
      <c r="F4" s="117"/>
      <c r="G4" s="117"/>
      <c r="H4" s="36">
        <f>SUM(H5:H9)</f>
        <v>284241</v>
      </c>
      <c r="I4" s="34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x14ac:dyDescent="0.25">
      <c r="A5" s="6"/>
      <c r="B5" s="57"/>
      <c r="C5" s="2" t="s">
        <v>178</v>
      </c>
      <c r="D5" s="63">
        <v>260000</v>
      </c>
      <c r="E5" s="79"/>
      <c r="F5" s="41">
        <v>1</v>
      </c>
      <c r="G5" s="41"/>
      <c r="H5" s="38">
        <f>D5*F5</f>
        <v>260000</v>
      </c>
      <c r="I5" s="34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x14ac:dyDescent="0.25">
      <c r="A6" s="6"/>
      <c r="B6" s="57"/>
      <c r="C6" s="2" t="s">
        <v>182</v>
      </c>
      <c r="D6" s="63">
        <v>20000</v>
      </c>
      <c r="E6" s="79"/>
      <c r="F6" s="41">
        <v>1</v>
      </c>
      <c r="G6" s="41"/>
      <c r="H6" s="38">
        <f>D6*F6</f>
        <v>20000</v>
      </c>
      <c r="I6" s="3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x14ac:dyDescent="0.25">
      <c r="A7" s="6"/>
      <c r="B7" s="57"/>
      <c r="C7" s="2" t="s">
        <v>35</v>
      </c>
      <c r="D7" s="63">
        <f>VLOOKUP(C7,Categories!M2:N25,2,FALSE)</f>
        <v>1340</v>
      </c>
      <c r="E7" s="79"/>
      <c r="F7" s="41">
        <v>3</v>
      </c>
      <c r="G7" s="41"/>
      <c r="H7" s="38">
        <f>D7*F7</f>
        <v>4020</v>
      </c>
      <c r="I7" s="34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x14ac:dyDescent="0.25">
      <c r="A8" s="6"/>
      <c r="B8" s="57"/>
      <c r="C8" s="2" t="s">
        <v>165</v>
      </c>
      <c r="D8" s="63">
        <f>VLOOKUP(C8,Categories!M2:N25,2,FALSE)</f>
        <v>15</v>
      </c>
      <c r="E8" s="79"/>
      <c r="F8" s="41">
        <v>3</v>
      </c>
      <c r="G8" s="41"/>
      <c r="H8" s="38">
        <f>D8*F8</f>
        <v>45</v>
      </c>
      <c r="I8" s="3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x14ac:dyDescent="0.25">
      <c r="A9" s="6"/>
      <c r="B9" s="57"/>
      <c r="C9" s="2" t="s">
        <v>37</v>
      </c>
      <c r="D9" s="63">
        <f>VLOOKUP(C9,Categories!M2:N25,2,FALSE)</f>
        <v>44</v>
      </c>
      <c r="E9" s="79"/>
      <c r="F9" s="41">
        <v>4</v>
      </c>
      <c r="G9" s="41"/>
      <c r="H9" s="38">
        <f>D9*F9</f>
        <v>176</v>
      </c>
      <c r="I9" s="3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5.75" thickBot="1" x14ac:dyDescent="0.3">
      <c r="A10" s="6"/>
      <c r="B10" s="30"/>
      <c r="C10" s="2"/>
      <c r="D10" s="63"/>
      <c r="E10" s="79"/>
      <c r="F10" s="41"/>
      <c r="G10" s="41"/>
      <c r="H10" s="38"/>
      <c r="I10" s="59"/>
      <c r="J10" s="34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6.5" thickBot="1" x14ac:dyDescent="0.3">
      <c r="A11" s="6"/>
      <c r="B11" s="30" t="s">
        <v>38</v>
      </c>
      <c r="C11" s="1"/>
      <c r="D11" s="103" t="s">
        <v>1</v>
      </c>
      <c r="E11" s="103" t="s">
        <v>2</v>
      </c>
      <c r="F11" s="104" t="s">
        <v>39</v>
      </c>
      <c r="G11" s="104" t="s">
        <v>3</v>
      </c>
      <c r="H11" s="135">
        <f>SUM(H13:H35)</f>
        <v>72740.905578246951</v>
      </c>
      <c r="I11" s="59"/>
      <c r="J11" s="3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x14ac:dyDescent="0.25">
      <c r="A12" s="6"/>
      <c r="B12" s="30" t="s">
        <v>164</v>
      </c>
      <c r="C12" s="1"/>
      <c r="D12" s="112"/>
      <c r="E12" s="112"/>
      <c r="F12" s="113"/>
      <c r="G12" s="113"/>
      <c r="H12" s="125"/>
      <c r="I12" s="59"/>
      <c r="J12" s="3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x14ac:dyDescent="0.25">
      <c r="A13" s="6"/>
      <c r="B13" s="30"/>
      <c r="C13" s="1" t="s">
        <v>249</v>
      </c>
      <c r="D13" s="114">
        <f>VLOOKUP(C13,Labor!$B$3:$G90,6,FALSE)</f>
        <v>67.493374753111283</v>
      </c>
      <c r="E13" s="112">
        <v>1</v>
      </c>
      <c r="F13" s="113">
        <v>2</v>
      </c>
      <c r="G13" s="113">
        <v>10</v>
      </c>
      <c r="H13" s="124">
        <f>D13*E13*F13*G13</f>
        <v>1349.8674950622258</v>
      </c>
      <c r="I13" s="59"/>
      <c r="J13" s="3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x14ac:dyDescent="0.25">
      <c r="A14" s="6"/>
      <c r="B14" s="30"/>
      <c r="C14" s="1" t="s">
        <v>251</v>
      </c>
      <c r="D14" s="114">
        <f>VLOOKUP(C14,Labor!$B$3:$G90,6,FALSE)</f>
        <v>66.240498379642943</v>
      </c>
      <c r="E14" s="112">
        <v>1</v>
      </c>
      <c r="F14" s="113">
        <v>1</v>
      </c>
      <c r="G14" s="113">
        <v>10</v>
      </c>
      <c r="H14" s="124">
        <f t="shared" ref="H14:H19" si="0">D14*E14*F14*G14</f>
        <v>662.40498379642941</v>
      </c>
      <c r="I14" s="59"/>
      <c r="J14" s="3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x14ac:dyDescent="0.25">
      <c r="A15" s="6"/>
      <c r="B15" s="30"/>
      <c r="C15" s="1" t="s">
        <v>250</v>
      </c>
      <c r="D15" s="114">
        <f>VLOOKUP(C15,Labor!$B$3:$G90,6,FALSE)</f>
        <v>67.493374753111283</v>
      </c>
      <c r="E15" s="112">
        <v>1</v>
      </c>
      <c r="F15" s="113">
        <v>1</v>
      </c>
      <c r="G15" s="113">
        <v>10</v>
      </c>
      <c r="H15" s="124">
        <f t="shared" si="0"/>
        <v>674.93374753111289</v>
      </c>
      <c r="I15" s="59"/>
      <c r="J15" s="3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5">
      <c r="A16" s="6"/>
      <c r="B16" s="30"/>
      <c r="C16" s="1" t="s">
        <v>291</v>
      </c>
      <c r="D16" s="114">
        <f>VLOOKUP(C16,Labor!$B$3:$G90,6,FALSE)</f>
        <v>58.153866804732594</v>
      </c>
      <c r="E16" s="112">
        <v>1</v>
      </c>
      <c r="F16" s="113">
        <v>3</v>
      </c>
      <c r="G16" s="113">
        <v>10</v>
      </c>
      <c r="H16" s="124">
        <f t="shared" si="0"/>
        <v>1744.616004141978</v>
      </c>
      <c r="I16" s="59"/>
      <c r="J16" s="3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x14ac:dyDescent="0.25">
      <c r="A17" s="6"/>
      <c r="B17" s="30"/>
      <c r="C17" s="1" t="s">
        <v>255</v>
      </c>
      <c r="D17" s="114">
        <f>VLOOKUP(C17,Labor!$B$3:$G90,6,FALSE)</f>
        <v>70.798673033039947</v>
      </c>
      <c r="E17" s="112">
        <v>1</v>
      </c>
      <c r="F17" s="113">
        <v>1</v>
      </c>
      <c r="G17" s="113">
        <v>10</v>
      </c>
      <c r="H17" s="124">
        <f t="shared" si="0"/>
        <v>707.9867303303995</v>
      </c>
      <c r="I17" s="59"/>
      <c r="J17" s="3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x14ac:dyDescent="0.25">
      <c r="A18" s="6"/>
      <c r="B18" s="30"/>
      <c r="C18" s="1" t="s">
        <v>256</v>
      </c>
      <c r="D18" s="114">
        <f>VLOOKUP(C18,Labor!$B$3:$G90,6,FALSE)</f>
        <v>37.644950046980767</v>
      </c>
      <c r="E18" s="112">
        <v>1</v>
      </c>
      <c r="F18" s="113">
        <v>1</v>
      </c>
      <c r="G18" s="113">
        <v>10</v>
      </c>
      <c r="H18" s="124">
        <f t="shared" si="0"/>
        <v>376.44950046980767</v>
      </c>
      <c r="I18" s="59"/>
      <c r="J18" s="3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x14ac:dyDescent="0.25">
      <c r="A19" s="6"/>
      <c r="B19" s="30"/>
      <c r="C19" s="1" t="s">
        <v>262</v>
      </c>
      <c r="D19" s="114">
        <f>VLOOKUP(C19,Labor!$B$3:$G90,6,FALSE)</f>
        <v>45.579833745613527</v>
      </c>
      <c r="E19" s="112">
        <v>1</v>
      </c>
      <c r="F19" s="113">
        <v>1</v>
      </c>
      <c r="G19" s="113">
        <v>10</v>
      </c>
      <c r="H19" s="124">
        <f t="shared" si="0"/>
        <v>455.7983374561353</v>
      </c>
      <c r="I19" s="59"/>
      <c r="J19" s="3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5.75" thickBot="1" x14ac:dyDescent="0.3">
      <c r="A20" s="6"/>
      <c r="B20" s="30"/>
      <c r="C20" s="1"/>
      <c r="D20" s="114"/>
      <c r="E20" s="116"/>
      <c r="F20" s="115"/>
      <c r="G20" s="113"/>
      <c r="H20" s="99"/>
      <c r="I20" s="59"/>
      <c r="J20" s="3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6.5" thickBot="1" x14ac:dyDescent="0.3">
      <c r="A21" s="6"/>
      <c r="B21" s="30" t="s">
        <v>150</v>
      </c>
      <c r="C21" s="1"/>
      <c r="D21" s="103" t="s">
        <v>1</v>
      </c>
      <c r="E21" s="103" t="s">
        <v>2</v>
      </c>
      <c r="F21" s="104" t="s">
        <v>39</v>
      </c>
      <c r="G21" s="104" t="s">
        <v>3</v>
      </c>
      <c r="H21" s="125"/>
      <c r="I21" s="59"/>
      <c r="J21" s="3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5.75" x14ac:dyDescent="0.25">
      <c r="A22" s="6"/>
      <c r="B22" s="30"/>
      <c r="C22" s="1" t="s">
        <v>252</v>
      </c>
      <c r="D22" s="102">
        <f>VLOOKUP(C22,Labor!$B$3:$G90,6,FALSE)</f>
        <v>67.493374753111283</v>
      </c>
      <c r="E22" s="100">
        <v>3</v>
      </c>
      <c r="F22" s="100">
        <v>1</v>
      </c>
      <c r="G22" s="101">
        <v>10</v>
      </c>
      <c r="H22" s="124">
        <f>D22*E22*F22*G22</f>
        <v>2024.8012425933384</v>
      </c>
      <c r="I22" s="59"/>
      <c r="J22" s="3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5.75" x14ac:dyDescent="0.25">
      <c r="A23" s="6"/>
      <c r="B23" s="30"/>
      <c r="C23" s="1" t="s">
        <v>261</v>
      </c>
      <c r="D23" s="102">
        <f>VLOOKUP(C23,Labor!$B$3:$G90,6,FALSE)</f>
        <v>39.168804770944789</v>
      </c>
      <c r="E23" s="100">
        <v>3</v>
      </c>
      <c r="F23" s="100">
        <v>3</v>
      </c>
      <c r="G23" s="101">
        <v>10</v>
      </c>
      <c r="H23" s="124">
        <f t="shared" ref="H23:H35" si="1">D23*E23*F23*G23</f>
        <v>3525.1924293850311</v>
      </c>
      <c r="I23" s="59"/>
      <c r="J23" s="3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5.75" x14ac:dyDescent="0.25">
      <c r="A24" s="6"/>
      <c r="B24" s="30"/>
      <c r="C24" s="1" t="s">
        <v>241</v>
      </c>
      <c r="D24" s="102">
        <f>VLOOKUP(C24,Labor!$B$3:$G90,6,FALSE)</f>
        <v>51.721797158143012</v>
      </c>
      <c r="E24" s="100">
        <v>3</v>
      </c>
      <c r="F24" s="100">
        <v>2</v>
      </c>
      <c r="G24" s="101">
        <v>10</v>
      </c>
      <c r="H24" s="124">
        <f t="shared" si="1"/>
        <v>3103.3078294885809</v>
      </c>
      <c r="I24" s="59"/>
      <c r="J24" s="3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5.75" x14ac:dyDescent="0.25">
      <c r="A25" s="6"/>
      <c r="B25" s="30"/>
      <c r="C25" s="1" t="s">
        <v>242</v>
      </c>
      <c r="D25" s="102">
        <f>VLOOKUP(C25,Labor!$B$3:$G90,6,FALSE)</f>
        <v>55.152064277359102</v>
      </c>
      <c r="E25" s="100">
        <v>3</v>
      </c>
      <c r="F25" s="100">
        <v>2</v>
      </c>
      <c r="G25" s="101">
        <v>10</v>
      </c>
      <c r="H25" s="124">
        <f t="shared" si="1"/>
        <v>3309.1238566415459</v>
      </c>
      <c r="I25" s="59"/>
      <c r="J25" s="3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5.75" x14ac:dyDescent="0.25">
      <c r="A26" s="6"/>
      <c r="B26" s="30"/>
      <c r="C26" s="1" t="s">
        <v>274</v>
      </c>
      <c r="D26" s="102">
        <f>VLOOKUP(C26,Labor!$B$3:$G90,6,FALSE)</f>
        <v>77.582695737214507</v>
      </c>
      <c r="E26" s="100">
        <v>3</v>
      </c>
      <c r="F26" s="100">
        <v>2</v>
      </c>
      <c r="G26" s="101">
        <v>10</v>
      </c>
      <c r="H26" s="124">
        <f t="shared" si="1"/>
        <v>4654.9617442328699</v>
      </c>
      <c r="I26" s="59"/>
      <c r="J26" s="3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5.75" x14ac:dyDescent="0.25">
      <c r="A27" s="6"/>
      <c r="B27" s="30"/>
      <c r="C27" s="1" t="s">
        <v>239</v>
      </c>
      <c r="D27" s="102">
        <f>VLOOKUP(C27,Labor!$B$3:$G90,6,FALSE)</f>
        <v>60.342096684500191</v>
      </c>
      <c r="E27" s="100">
        <v>3</v>
      </c>
      <c r="F27" s="100">
        <v>1</v>
      </c>
      <c r="G27" s="101">
        <v>10</v>
      </c>
      <c r="H27" s="124">
        <f t="shared" si="1"/>
        <v>1810.2629005350059</v>
      </c>
      <c r="I27" s="59"/>
      <c r="J27" s="3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6.5" thickBot="1" x14ac:dyDescent="0.3">
      <c r="A28" s="130"/>
      <c r="B28" s="128"/>
      <c r="C28" s="2"/>
      <c r="D28" s="102"/>
      <c r="E28" s="39"/>
      <c r="F28" s="79"/>
      <c r="G28" s="4"/>
      <c r="H28" s="12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6.5" thickBot="1" x14ac:dyDescent="0.3">
      <c r="A29" s="130"/>
      <c r="B29" s="129" t="s">
        <v>168</v>
      </c>
      <c r="C29" s="2"/>
      <c r="D29" s="103" t="s">
        <v>1</v>
      </c>
      <c r="E29" s="103" t="s">
        <v>2</v>
      </c>
      <c r="F29" s="103" t="s">
        <v>39</v>
      </c>
      <c r="G29" s="104" t="s">
        <v>3</v>
      </c>
      <c r="H29" s="12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5.75" x14ac:dyDescent="0.25">
      <c r="A30" s="130"/>
      <c r="B30" s="128"/>
      <c r="C30" s="2" t="s">
        <v>251</v>
      </c>
      <c r="D30" s="102">
        <f>VLOOKUP(C30,Labor!$B$3:$G90,6,FALSE)</f>
        <v>66.240498379642943</v>
      </c>
      <c r="E30" s="132">
        <v>50</v>
      </c>
      <c r="F30" s="79">
        <v>1</v>
      </c>
      <c r="G30" s="133">
        <v>2</v>
      </c>
      <c r="H30" s="124">
        <f t="shared" si="1"/>
        <v>6624.0498379642941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5.75" x14ac:dyDescent="0.25">
      <c r="A31" s="130"/>
      <c r="B31" s="128"/>
      <c r="C31" s="2" t="s">
        <v>290</v>
      </c>
      <c r="D31" s="102">
        <f>VLOOKUP(C31,Labor!$B$3:$G90,6,FALSE)</f>
        <v>66.973096320159556</v>
      </c>
      <c r="E31" s="132">
        <v>50</v>
      </c>
      <c r="F31" s="79">
        <v>3</v>
      </c>
      <c r="G31" s="133">
        <v>2</v>
      </c>
      <c r="H31" s="124">
        <f t="shared" si="1"/>
        <v>20091.928896047866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5.75" x14ac:dyDescent="0.25">
      <c r="A32" s="130"/>
      <c r="B32" s="128"/>
      <c r="C32" s="2" t="s">
        <v>277</v>
      </c>
      <c r="D32" s="102">
        <f>VLOOKUP(C32,Labor!$B$3:$G90,6,FALSE)</f>
        <v>79.571995627912329</v>
      </c>
      <c r="E32" s="132">
        <v>50</v>
      </c>
      <c r="F32" s="79">
        <v>1</v>
      </c>
      <c r="G32" s="133">
        <v>2</v>
      </c>
      <c r="H32" s="124">
        <f t="shared" si="1"/>
        <v>7957.1995627912329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5.75" x14ac:dyDescent="0.25">
      <c r="A33" s="130"/>
      <c r="B33" s="131"/>
      <c r="C33" s="2" t="s">
        <v>276</v>
      </c>
      <c r="D33" s="102">
        <f>VLOOKUP(C33,Labor!$B$3:$G90,6,FALSE)</f>
        <v>79.571995627912329</v>
      </c>
      <c r="E33" s="132">
        <v>50</v>
      </c>
      <c r="F33" s="79">
        <v>1</v>
      </c>
      <c r="G33" s="133">
        <v>1</v>
      </c>
      <c r="H33" s="124">
        <f t="shared" si="1"/>
        <v>3978.5997813956164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5.75" x14ac:dyDescent="0.25">
      <c r="A34" s="6"/>
      <c r="B34" s="30"/>
      <c r="C34" s="1" t="s">
        <v>42</v>
      </c>
      <c r="D34" s="102">
        <f>VLOOKUP(C34,Labor!$B$3:$G90,6,FALSE)</f>
        <v>74.012157471859467</v>
      </c>
      <c r="E34" s="132">
        <v>40</v>
      </c>
      <c r="F34" s="79">
        <v>1</v>
      </c>
      <c r="G34" s="133">
        <v>1</v>
      </c>
      <c r="H34" s="124">
        <f t="shared" si="1"/>
        <v>2960.4862988743789</v>
      </c>
      <c r="I34" s="40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5.75" x14ac:dyDescent="0.25">
      <c r="A35" s="6"/>
      <c r="B35" s="30"/>
      <c r="C35" s="1" t="s">
        <v>47</v>
      </c>
      <c r="D35" s="102">
        <f>VLOOKUP(C35,Labor!$B$3:$G90,6,FALSE)</f>
        <v>168.22335998772749</v>
      </c>
      <c r="E35" s="132">
        <v>40</v>
      </c>
      <c r="F35" s="79">
        <v>1</v>
      </c>
      <c r="G35" s="133">
        <v>1</v>
      </c>
      <c r="H35" s="124">
        <f t="shared" si="1"/>
        <v>6728.9343995090994</v>
      </c>
      <c r="I35" s="40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6.5" thickBot="1" x14ac:dyDescent="0.3">
      <c r="A36" s="6"/>
      <c r="B36" s="30"/>
      <c r="C36" s="1"/>
      <c r="D36" s="102"/>
      <c r="E36" s="132"/>
      <c r="F36" s="79"/>
      <c r="G36" s="133"/>
      <c r="H36" s="134"/>
      <c r="I36" s="40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6.5" thickBot="1" x14ac:dyDescent="0.3">
      <c r="A37" s="6"/>
      <c r="B37" s="30" t="s">
        <v>57</v>
      </c>
      <c r="C37" s="1"/>
      <c r="D37" s="103" t="s">
        <v>1</v>
      </c>
      <c r="E37" s="103" t="s">
        <v>2</v>
      </c>
      <c r="F37" s="103" t="s">
        <v>39</v>
      </c>
      <c r="G37" s="104" t="s">
        <v>3</v>
      </c>
      <c r="H37" s="135">
        <f>SUM(H38:H48)</f>
        <v>9095.5828012042421</v>
      </c>
      <c r="I37" s="40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5.75" x14ac:dyDescent="0.25">
      <c r="A38" s="6"/>
      <c r="B38" s="30" t="s">
        <v>58</v>
      </c>
      <c r="C38" s="1"/>
      <c r="D38" s="102"/>
      <c r="E38" s="132"/>
      <c r="F38" s="79"/>
      <c r="G38" s="133"/>
      <c r="H38" s="134"/>
      <c r="I38" s="40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.75" x14ac:dyDescent="0.25">
      <c r="A39" s="6"/>
      <c r="B39" s="30"/>
      <c r="C39" s="1" t="s">
        <v>44</v>
      </c>
      <c r="D39" s="102">
        <f>VLOOKUP(C39,Labor!$B$3:$G90,6,FALSE)</f>
        <v>37.5607873592974</v>
      </c>
      <c r="E39" s="132">
        <v>1</v>
      </c>
      <c r="F39" s="79">
        <v>3</v>
      </c>
      <c r="G39" s="133">
        <v>1</v>
      </c>
      <c r="H39" s="134">
        <f>D39*E39*F39*G39</f>
        <v>112.68236207789221</v>
      </c>
      <c r="I39" s="40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5.75" x14ac:dyDescent="0.25">
      <c r="A40" s="6"/>
      <c r="B40" s="30"/>
      <c r="C40" s="1" t="s">
        <v>54</v>
      </c>
      <c r="D40" s="102">
        <f>VLOOKUP(C40,Labor!$B$3:$G90,6,FALSE)</f>
        <v>41.443747722871002</v>
      </c>
      <c r="E40" s="132">
        <v>1</v>
      </c>
      <c r="F40" s="79">
        <v>11</v>
      </c>
      <c r="G40" s="133">
        <v>1</v>
      </c>
      <c r="H40" s="134">
        <f>D40*E40*F40*G40</f>
        <v>455.88122495158103</v>
      </c>
      <c r="I40" s="40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5.75" x14ac:dyDescent="0.25">
      <c r="A41" s="6"/>
      <c r="B41" s="30"/>
      <c r="C41" s="1" t="s">
        <v>42</v>
      </c>
      <c r="D41" s="102">
        <f>VLOOKUP(C41,Labor!$B$3:$G90,6,FALSE)</f>
        <v>74.012157471859467</v>
      </c>
      <c r="E41" s="132">
        <v>1</v>
      </c>
      <c r="F41" s="79">
        <v>1</v>
      </c>
      <c r="G41" s="133">
        <v>1</v>
      </c>
      <c r="H41" s="134">
        <f>D41*E41*F41*G41</f>
        <v>74.012157471859467</v>
      </c>
      <c r="I41" s="40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5.75" x14ac:dyDescent="0.25">
      <c r="A42" s="6"/>
      <c r="B42" s="30"/>
      <c r="C42" s="1" t="s">
        <v>46</v>
      </c>
      <c r="D42" s="102">
        <f>VLOOKUP(C42,Labor!$B$3:$G90,6,FALSE)</f>
        <v>47.908972367638889</v>
      </c>
      <c r="E42" s="132">
        <v>1</v>
      </c>
      <c r="F42" s="79">
        <v>1</v>
      </c>
      <c r="G42" s="133">
        <v>1</v>
      </c>
      <c r="H42" s="134">
        <f>D42*E42*F42*G42</f>
        <v>47.908972367638889</v>
      </c>
      <c r="I42" s="40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5" customHeight="1" x14ac:dyDescent="0.25">
      <c r="A43" s="6"/>
      <c r="B43" s="30"/>
      <c r="C43" s="1" t="s">
        <v>50</v>
      </c>
      <c r="D43" s="102">
        <f>VLOOKUP(C43,Labor!$B$3:$G90,6,FALSE)</f>
        <v>74.012157471859467</v>
      </c>
      <c r="E43" s="132">
        <v>1</v>
      </c>
      <c r="F43" s="79">
        <v>11</v>
      </c>
      <c r="G43" s="133">
        <v>1</v>
      </c>
      <c r="H43" s="134">
        <f>D43*E43*F43*G43</f>
        <v>814.13373219045411</v>
      </c>
      <c r="I43" s="40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5" customHeight="1" thickBot="1" x14ac:dyDescent="0.3">
      <c r="A44" s="6"/>
      <c r="B44" s="30"/>
      <c r="C44" s="1"/>
      <c r="D44" s="102"/>
      <c r="E44" s="132"/>
      <c r="F44" s="79"/>
      <c r="G44" s="133"/>
      <c r="H44" s="134"/>
      <c r="I44" s="40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5" customHeight="1" thickBot="1" x14ac:dyDescent="0.3">
      <c r="A45" s="6"/>
      <c r="B45" s="30" t="s">
        <v>57</v>
      </c>
      <c r="C45" s="1"/>
      <c r="D45" s="103" t="s">
        <v>1</v>
      </c>
      <c r="E45" s="103" t="s">
        <v>2</v>
      </c>
      <c r="F45" s="103" t="s">
        <v>39</v>
      </c>
      <c r="G45" s="103" t="s">
        <v>3</v>
      </c>
      <c r="H45" s="124"/>
      <c r="I45" s="40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5" customHeight="1" x14ac:dyDescent="0.25">
      <c r="A46" s="6"/>
      <c r="B46" s="30"/>
      <c r="C46" s="1" t="s">
        <v>50</v>
      </c>
      <c r="D46" s="102">
        <f>VLOOKUP(C46,Labor!$B$3:$G90,6,FALSE)</f>
        <v>74.012157471859467</v>
      </c>
      <c r="E46" s="100">
        <v>40</v>
      </c>
      <c r="F46" s="100">
        <v>1</v>
      </c>
      <c r="G46" s="101">
        <v>1</v>
      </c>
      <c r="H46" s="134">
        <f>D46*E46*F46*G46</f>
        <v>2960.4862988743789</v>
      </c>
      <c r="I46" s="40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5" customHeight="1" x14ac:dyDescent="0.25">
      <c r="A47" s="6"/>
      <c r="B47" s="30"/>
      <c r="C47" s="1" t="s">
        <v>51</v>
      </c>
      <c r="D47" s="102">
        <f>VLOOKUP(C47,Labor!$B$3:$G90,6,FALSE)</f>
        <v>28.940487832940232</v>
      </c>
      <c r="E47" s="100">
        <v>40</v>
      </c>
      <c r="F47" s="100">
        <v>4</v>
      </c>
      <c r="G47" s="101">
        <v>1</v>
      </c>
      <c r="H47" s="134">
        <f>D47*E47*F47*G47</f>
        <v>4630.4780532704372</v>
      </c>
      <c r="I47" s="40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5" customHeight="1" x14ac:dyDescent="0.25">
      <c r="A48" s="6"/>
      <c r="B48" s="30"/>
      <c r="C48" s="1"/>
      <c r="D48" s="100"/>
      <c r="E48" s="100"/>
      <c r="F48" s="100"/>
      <c r="G48" s="101"/>
      <c r="H48" s="134"/>
      <c r="I48" s="40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5" customHeight="1" x14ac:dyDescent="0.25">
      <c r="A49" s="6"/>
      <c r="B49" s="30"/>
      <c r="C49" s="1"/>
      <c r="D49" s="100"/>
      <c r="E49" s="100"/>
      <c r="F49" s="100"/>
      <c r="G49" s="101"/>
      <c r="H49" s="134"/>
      <c r="I49" s="40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5" customHeight="1" x14ac:dyDescent="0.25">
      <c r="A50" s="6"/>
      <c r="B50" s="30"/>
      <c r="C50" s="1"/>
      <c r="D50" s="102"/>
      <c r="E50" s="132"/>
      <c r="F50" s="79"/>
      <c r="G50" s="133"/>
      <c r="H50" s="134"/>
      <c r="I50" s="40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5" customHeight="1" x14ac:dyDescent="0.25">
      <c r="A51" s="6"/>
      <c r="B51" s="30"/>
      <c r="C51" s="1"/>
      <c r="D51" s="102"/>
      <c r="E51" s="132"/>
      <c r="F51" s="79"/>
      <c r="G51" s="133"/>
      <c r="H51" s="134"/>
      <c r="I51" s="40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5" customHeight="1" x14ac:dyDescent="0.25">
      <c r="A52" s="6"/>
      <c r="B52" s="30"/>
      <c r="C52" s="1"/>
      <c r="D52" s="102"/>
      <c r="E52" s="132"/>
      <c r="F52" s="79"/>
      <c r="G52" s="133"/>
      <c r="H52" s="134"/>
      <c r="I52" s="40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5" customHeight="1" x14ac:dyDescent="0.25">
      <c r="A53" s="6"/>
      <c r="B53" s="30"/>
      <c r="C53" s="1"/>
      <c r="D53" s="102"/>
      <c r="E53" s="39"/>
      <c r="F53" s="39"/>
      <c r="G53" s="133"/>
      <c r="H53" s="126"/>
      <c r="I53" s="40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9" customHeight="1" thickBot="1" x14ac:dyDescent="0.3">
      <c r="A54" s="6"/>
      <c r="B54" s="30"/>
      <c r="C54" s="43"/>
      <c r="D54" s="39"/>
      <c r="E54" s="78"/>
      <c r="F54" s="78"/>
      <c r="G54" s="44"/>
      <c r="H54" s="127"/>
      <c r="I54" s="40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23.25" customHeight="1" thickBot="1" x14ac:dyDescent="0.4">
      <c r="A55" s="6"/>
      <c r="B55" s="46" t="s">
        <v>60</v>
      </c>
      <c r="C55" s="47"/>
      <c r="D55" s="48"/>
      <c r="E55" s="49"/>
      <c r="F55" s="49"/>
      <c r="G55" s="49"/>
      <c r="H55" s="50">
        <f>SUM(H56,H65,H70,)</f>
        <v>104502.71034919174</v>
      </c>
      <c r="I55" s="40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5.75" thickBot="1" x14ac:dyDescent="0.3">
      <c r="A56" s="6"/>
      <c r="B56" s="371"/>
      <c r="C56" s="372"/>
      <c r="D56" s="51" t="s">
        <v>29</v>
      </c>
      <c r="E56" s="373" t="s">
        <v>61</v>
      </c>
      <c r="F56" s="374"/>
      <c r="G56" s="375"/>
      <c r="H56" s="36">
        <f>SUM(H57:H60)</f>
        <v>3100</v>
      </c>
      <c r="I56" s="40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x14ac:dyDescent="0.25">
      <c r="A57" s="130"/>
      <c r="B57" s="28" t="s">
        <v>62</v>
      </c>
      <c r="C57" s="138"/>
      <c r="D57" s="39"/>
      <c r="E57" s="80"/>
      <c r="F57" s="80"/>
      <c r="G57" s="4"/>
      <c r="H57" s="38">
        <f>SUM(H58:H60)</f>
        <v>1550</v>
      </c>
      <c r="I57" s="40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x14ac:dyDescent="0.25">
      <c r="A58" s="130"/>
      <c r="B58" s="28"/>
      <c r="C58" s="4" t="s">
        <v>63</v>
      </c>
      <c r="D58" s="38">
        <v>500</v>
      </c>
      <c r="E58" s="39"/>
      <c r="F58" s="79">
        <v>1</v>
      </c>
      <c r="G58" s="4"/>
      <c r="H58" s="38">
        <f>D58*F58</f>
        <v>500</v>
      </c>
      <c r="I58" s="40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x14ac:dyDescent="0.25">
      <c r="A59" s="130"/>
      <c r="B59" s="28"/>
      <c r="C59" s="4" t="s">
        <v>64</v>
      </c>
      <c r="D59" s="109">
        <v>50</v>
      </c>
      <c r="E59" s="39"/>
      <c r="F59" s="79">
        <v>1</v>
      </c>
      <c r="G59" s="5"/>
      <c r="H59" s="38">
        <f>D59*F59</f>
        <v>50</v>
      </c>
      <c r="I59" s="40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5.75" thickBot="1" x14ac:dyDescent="0.3">
      <c r="A60" s="130"/>
      <c r="B60" s="28"/>
      <c r="C60" s="4" t="s">
        <v>65</v>
      </c>
      <c r="D60" s="109">
        <v>1000</v>
      </c>
      <c r="E60" s="39"/>
      <c r="F60" s="79">
        <v>1</v>
      </c>
      <c r="G60" s="5"/>
      <c r="H60" s="38">
        <f>D60*F60</f>
        <v>1000</v>
      </c>
      <c r="I60" s="40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5.75" thickBot="1" x14ac:dyDescent="0.3">
      <c r="A61" s="130"/>
      <c r="B61" s="137" t="s">
        <v>66</v>
      </c>
      <c r="C61" s="148"/>
      <c r="D61" s="149"/>
      <c r="E61" s="150"/>
      <c r="F61" s="151"/>
      <c r="G61" s="152"/>
      <c r="H61" s="153">
        <f>SUM(H62)</f>
        <v>0</v>
      </c>
      <c r="I61" s="40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x14ac:dyDescent="0.25">
      <c r="A62" s="130"/>
      <c r="B62" s="28"/>
      <c r="C62" s="4" t="s">
        <v>67</v>
      </c>
      <c r="D62" s="109"/>
      <c r="E62" s="39"/>
      <c r="F62" s="79"/>
      <c r="G62" s="5"/>
      <c r="H62" s="36"/>
      <c r="I62" s="40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x14ac:dyDescent="0.25">
      <c r="A63" s="130"/>
      <c r="B63" s="28"/>
      <c r="C63" s="4"/>
      <c r="D63" s="109"/>
      <c r="E63" s="39"/>
      <c r="F63" s="79"/>
      <c r="G63" s="5"/>
      <c r="H63" s="36"/>
      <c r="I63" s="40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5.75" thickBot="1" x14ac:dyDescent="0.3">
      <c r="A64" s="130"/>
      <c r="B64" s="28"/>
      <c r="C64" s="4"/>
      <c r="D64" s="5"/>
      <c r="E64" s="39"/>
      <c r="F64" s="39"/>
      <c r="G64" s="5"/>
      <c r="H64" s="39"/>
      <c r="I64" s="40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6.5" thickBot="1" x14ac:dyDescent="0.3">
      <c r="A65" s="130"/>
      <c r="B65" s="183" t="s">
        <v>38</v>
      </c>
      <c r="C65" s="148"/>
      <c r="D65" s="107" t="s">
        <v>1</v>
      </c>
      <c r="E65" s="103" t="s">
        <v>2</v>
      </c>
      <c r="F65" s="103" t="s">
        <v>68</v>
      </c>
      <c r="G65" s="104" t="s">
        <v>39</v>
      </c>
      <c r="H65" s="305">
        <f>SUM(H66:H68,H77,H84,H87)</f>
        <v>54749.894149456362</v>
      </c>
      <c r="I65" s="40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x14ac:dyDescent="0.25">
      <c r="A66" s="130"/>
      <c r="B66" s="28"/>
      <c r="C66" s="41" t="s">
        <v>50</v>
      </c>
      <c r="D66" s="74">
        <f>VLOOKUP(C66,Labor!$B$3:$G90,6,FALSE)</f>
        <v>74.012157471859467</v>
      </c>
      <c r="E66" s="77">
        <v>1</v>
      </c>
      <c r="F66" s="77">
        <v>12</v>
      </c>
      <c r="G66" s="42">
        <v>1</v>
      </c>
      <c r="H66" s="81">
        <f>D66*E66*F66*G66</f>
        <v>888.14588966231361</v>
      </c>
      <c r="I66" s="40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x14ac:dyDescent="0.25">
      <c r="A67" s="130"/>
      <c r="B67" s="28"/>
      <c r="C67" s="4" t="s">
        <v>51</v>
      </c>
      <c r="D67" s="74">
        <f>VLOOKUP(C67,Labor!$B$3:$G90,6,FALSE)</f>
        <v>28.940487832940232</v>
      </c>
      <c r="E67" s="77">
        <v>1</v>
      </c>
      <c r="F67" s="77">
        <v>12</v>
      </c>
      <c r="G67" s="42">
        <v>1</v>
      </c>
      <c r="H67" s="81">
        <f>D67*E67*F67*G67</f>
        <v>347.28585399528276</v>
      </c>
      <c r="I67" s="40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x14ac:dyDescent="0.25">
      <c r="A68" s="130"/>
      <c r="B68" s="28"/>
      <c r="C68" s="4" t="s">
        <v>53</v>
      </c>
      <c r="D68" s="74">
        <f>VLOOKUP(C68,Labor!$B$3:$G90,6,FALSE)</f>
        <v>32.868079924830774</v>
      </c>
      <c r="E68" s="79">
        <v>1</v>
      </c>
      <c r="F68" s="79">
        <v>12</v>
      </c>
      <c r="G68" s="11">
        <v>2</v>
      </c>
      <c r="H68" s="81">
        <f>D68*E68*F68*G68</f>
        <v>788.83391819593862</v>
      </c>
      <c r="I68" s="40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5.75" thickBot="1" x14ac:dyDescent="0.3">
      <c r="A69" s="130"/>
      <c r="B69" s="28"/>
      <c r="C69" s="4"/>
      <c r="D69" s="75"/>
      <c r="E69" s="39"/>
      <c r="F69" s="39"/>
      <c r="G69" s="5"/>
      <c r="H69" s="39"/>
      <c r="I69" s="40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6.5" thickBot="1" x14ac:dyDescent="0.3">
      <c r="A70" s="130"/>
      <c r="B70" s="28" t="s">
        <v>57</v>
      </c>
      <c r="C70" s="4"/>
      <c r="D70" s="107" t="s">
        <v>1</v>
      </c>
      <c r="E70" s="103" t="s">
        <v>2</v>
      </c>
      <c r="F70" s="103" t="s">
        <v>68</v>
      </c>
      <c r="G70" s="104" t="s">
        <v>39</v>
      </c>
      <c r="H70" s="153">
        <f>SUM(H72:H75,H81)</f>
        <v>46652.816199735375</v>
      </c>
      <c r="I70" s="40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5.75" x14ac:dyDescent="0.25">
      <c r="A71" s="130"/>
      <c r="B71" s="28" t="s">
        <v>58</v>
      </c>
      <c r="C71" s="5"/>
      <c r="D71" s="108"/>
      <c r="E71" s="76"/>
      <c r="F71" s="76"/>
      <c r="G71" s="52"/>
      <c r="H71" s="39"/>
      <c r="I71" s="40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x14ac:dyDescent="0.25">
      <c r="A72" s="130"/>
      <c r="B72" s="28"/>
      <c r="C72" s="5" t="s">
        <v>289</v>
      </c>
      <c r="D72" s="37">
        <f>VLOOKUP(C72,Labor!$B$3:$G90,6,FALSE)</f>
        <v>28.936024660108536</v>
      </c>
      <c r="E72" s="79">
        <v>4</v>
      </c>
      <c r="F72" s="79">
        <v>12</v>
      </c>
      <c r="G72" s="41">
        <v>4</v>
      </c>
      <c r="H72" s="38">
        <f>D72*E72*F72*G72</f>
        <v>5555.7167347408395</v>
      </c>
      <c r="I72" s="40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x14ac:dyDescent="0.25">
      <c r="A73" s="130"/>
      <c r="B73" s="28"/>
      <c r="C73" s="5" t="s">
        <v>50</v>
      </c>
      <c r="D73" s="37">
        <f>VLOOKUP(C73,Labor!$B$3:$G90,6,FALSE)</f>
        <v>74.012157471859467</v>
      </c>
      <c r="E73" s="79">
        <v>4</v>
      </c>
      <c r="F73" s="79">
        <v>12</v>
      </c>
      <c r="G73" s="41">
        <v>1</v>
      </c>
      <c r="H73" s="38">
        <f>D73*E73*F73*G73</f>
        <v>3552.5835586492544</v>
      </c>
      <c r="I73" s="40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x14ac:dyDescent="0.25">
      <c r="A74" s="130"/>
      <c r="B74" s="28"/>
      <c r="C74" s="5" t="s">
        <v>69</v>
      </c>
      <c r="D74" s="37">
        <f>VLOOKUP(C74,Labor!$B$3:$G90,6,FALSE)</f>
        <v>60.240081305490037</v>
      </c>
      <c r="E74" s="79">
        <v>4</v>
      </c>
      <c r="F74" s="79">
        <v>12</v>
      </c>
      <c r="G74" s="41">
        <v>2</v>
      </c>
      <c r="H74" s="38">
        <f>D74*E74*F74*G74</f>
        <v>5783.0478053270435</v>
      </c>
      <c r="I74" s="40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x14ac:dyDescent="0.25">
      <c r="A75" s="130"/>
      <c r="B75" s="28"/>
      <c r="C75" s="5" t="s">
        <v>47</v>
      </c>
      <c r="D75" s="37">
        <f>VLOOKUP(C75,Labor!$B$3:$G90,6,FALSE)</f>
        <v>168.22335998772749</v>
      </c>
      <c r="E75" s="79">
        <v>4</v>
      </c>
      <c r="F75" s="79">
        <v>12</v>
      </c>
      <c r="G75" s="41">
        <v>1</v>
      </c>
      <c r="H75" s="38">
        <f>D75*E75*F75*G75</f>
        <v>8074.72127941092</v>
      </c>
      <c r="I75" s="40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5.75" thickBot="1" x14ac:dyDescent="0.3">
      <c r="A76" s="130"/>
      <c r="B76" s="28"/>
      <c r="C76" s="5"/>
      <c r="D76" s="37"/>
      <c r="E76" s="110"/>
      <c r="F76" s="11"/>
      <c r="G76" s="41"/>
      <c r="H76" s="38"/>
      <c r="I76" s="40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6.5" thickBot="1" x14ac:dyDescent="0.3">
      <c r="A77" s="130"/>
      <c r="B77" s="28" t="s">
        <v>38</v>
      </c>
      <c r="C77" s="5"/>
      <c r="D77" s="107" t="s">
        <v>1</v>
      </c>
      <c r="E77" s="103" t="s">
        <v>2</v>
      </c>
      <c r="F77" s="103" t="s">
        <v>68</v>
      </c>
      <c r="G77" s="104" t="s">
        <v>39</v>
      </c>
      <c r="H77" s="153">
        <f>SUM(H78:H80)</f>
        <v>14046.905597422769</v>
      </c>
      <c r="I77" s="40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x14ac:dyDescent="0.25">
      <c r="A78" s="130"/>
      <c r="B78" s="28"/>
      <c r="C78" s="5" t="s">
        <v>45</v>
      </c>
      <c r="D78" s="37">
        <f>VLOOKUP(C78,Labor!$B$3:$G90,6,FALSE)</f>
        <v>31.937189591363204</v>
      </c>
      <c r="E78" s="110">
        <v>4</v>
      </c>
      <c r="F78" s="11">
        <v>12</v>
      </c>
      <c r="G78" s="41">
        <v>1</v>
      </c>
      <c r="H78" s="38">
        <f>D78*E78*F78*G78</f>
        <v>1532.9851003854337</v>
      </c>
      <c r="I78" s="40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x14ac:dyDescent="0.25">
      <c r="A79" s="130"/>
      <c r="C79" s="5" t="s">
        <v>44</v>
      </c>
      <c r="D79" s="37">
        <f>VLOOKUP(C79,Labor!$B$3:$G90,6,FALSE)</f>
        <v>37.5607873592974</v>
      </c>
      <c r="E79" s="110">
        <v>4</v>
      </c>
      <c r="F79" s="11">
        <v>12</v>
      </c>
      <c r="G79" s="41">
        <v>3</v>
      </c>
      <c r="H79" s="38">
        <f t="shared" ref="H79:H80" si="2">D79*E79*F79*G79</f>
        <v>5408.753379738826</v>
      </c>
      <c r="I79" s="40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5.75" thickBot="1" x14ac:dyDescent="0.3">
      <c r="A80" s="130"/>
      <c r="B80" s="28"/>
      <c r="C80" s="5" t="s">
        <v>56</v>
      </c>
      <c r="D80" s="37">
        <f>VLOOKUP(C80,Labor!$B$3:$G90,6,FALSE)</f>
        <v>74.012157471859467</v>
      </c>
      <c r="E80" s="110">
        <v>4</v>
      </c>
      <c r="F80" s="11">
        <v>12</v>
      </c>
      <c r="G80" s="41">
        <v>2</v>
      </c>
      <c r="H80" s="38">
        <f t="shared" si="2"/>
        <v>7105.1671172985089</v>
      </c>
      <c r="I80" s="40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6.5" thickBot="1" x14ac:dyDescent="0.3">
      <c r="A81" s="130"/>
      <c r="B81" s="28" t="s">
        <v>57</v>
      </c>
      <c r="C81" s="5"/>
      <c r="D81" s="107" t="s">
        <v>1</v>
      </c>
      <c r="E81" s="103" t="s">
        <v>2</v>
      </c>
      <c r="F81" s="103" t="s">
        <v>68</v>
      </c>
      <c r="G81" s="104" t="s">
        <v>39</v>
      </c>
      <c r="H81" s="153">
        <f>SUM(H82:H83)</f>
        <v>23686.746821607318</v>
      </c>
      <c r="I81" s="40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x14ac:dyDescent="0.25">
      <c r="A82" s="130"/>
      <c r="B82" s="28"/>
      <c r="C82" s="5" t="s">
        <v>54</v>
      </c>
      <c r="D82" s="37">
        <f>VLOOKUP(C82,Labor!$B$3:$G90,6,FALSE)</f>
        <v>41.443747722871002</v>
      </c>
      <c r="E82" s="110">
        <v>4</v>
      </c>
      <c r="F82" s="11">
        <v>12</v>
      </c>
      <c r="G82" s="41">
        <v>9</v>
      </c>
      <c r="H82" s="38">
        <f>D82*E82*F82*G82</f>
        <v>17903.699016280276</v>
      </c>
      <c r="I82" s="40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5.75" thickBot="1" x14ac:dyDescent="0.3">
      <c r="A83" s="130"/>
      <c r="B83" s="28"/>
      <c r="C83" s="5" t="s">
        <v>69</v>
      </c>
      <c r="D83" s="37">
        <f>VLOOKUP(C83,Labor!$B$3:$G90,6,FALSE)</f>
        <v>60.240081305490037</v>
      </c>
      <c r="E83" s="110">
        <v>4</v>
      </c>
      <c r="F83" s="11">
        <v>12</v>
      </c>
      <c r="G83" s="41">
        <v>2</v>
      </c>
      <c r="H83" s="38">
        <f>D83*E83*F83*G83</f>
        <v>5783.0478053270435</v>
      </c>
      <c r="I83" s="40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6.5" thickBot="1" x14ac:dyDescent="0.3">
      <c r="A84" s="130"/>
      <c r="B84" s="28" t="s">
        <v>38</v>
      </c>
      <c r="C84" s="5"/>
      <c r="D84" s="107" t="s">
        <v>1</v>
      </c>
      <c r="E84" s="103" t="s">
        <v>2</v>
      </c>
      <c r="F84" s="103" t="s">
        <v>68</v>
      </c>
      <c r="G84" s="104" t="s">
        <v>39</v>
      </c>
      <c r="H84" s="153">
        <f>SUM(H85:H86)</f>
        <v>20681.985848242537</v>
      </c>
      <c r="I84" s="40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x14ac:dyDescent="0.25">
      <c r="A85" s="130"/>
      <c r="B85" s="28"/>
      <c r="C85" s="5" t="s">
        <v>51</v>
      </c>
      <c r="D85" s="37">
        <f>VLOOKUP(C85,Labor!$B$3:$G90,6,FALSE)</f>
        <v>28.940487832940232</v>
      </c>
      <c r="E85" s="110">
        <v>4</v>
      </c>
      <c r="F85" s="11">
        <v>12</v>
      </c>
      <c r="G85" s="41">
        <v>2</v>
      </c>
      <c r="H85" s="38">
        <f>D85*E85*F85*G85</f>
        <v>2778.2868319622621</v>
      </c>
      <c r="I85" s="40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5.75" thickBot="1" x14ac:dyDescent="0.3">
      <c r="A86" s="130"/>
      <c r="B86" s="28"/>
      <c r="C86" s="5" t="s">
        <v>54</v>
      </c>
      <c r="D86" s="37">
        <f>VLOOKUP(C86,Labor!$B$3:$G90,6,FALSE)</f>
        <v>41.443747722871002</v>
      </c>
      <c r="E86" s="110">
        <v>4</v>
      </c>
      <c r="F86" s="11">
        <v>12</v>
      </c>
      <c r="G86" s="41">
        <v>9</v>
      </c>
      <c r="H86" s="38">
        <f>D86*E86*F86*G86</f>
        <v>17903.699016280276</v>
      </c>
      <c r="I86" s="40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6.5" thickBot="1" x14ac:dyDescent="0.3">
      <c r="A87" s="130"/>
      <c r="B87" s="28" t="s">
        <v>38</v>
      </c>
      <c r="C87" s="5"/>
      <c r="D87" s="107" t="s">
        <v>1</v>
      </c>
      <c r="E87" s="103" t="s">
        <v>2</v>
      </c>
      <c r="F87" s="103" t="s">
        <v>68</v>
      </c>
      <c r="G87" s="104" t="s">
        <v>39</v>
      </c>
      <c r="H87" s="153">
        <f>SUM(H88:H89)</f>
        <v>17996.737041937526</v>
      </c>
      <c r="I87" s="40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5.75" thickBot="1" x14ac:dyDescent="0.3">
      <c r="A88" s="6"/>
      <c r="B88" s="30"/>
      <c r="C88" s="5" t="s">
        <v>41</v>
      </c>
      <c r="D88" s="37">
        <f>VLOOKUP(C88,Labor!$B$3:$G90,6,FALSE)</f>
        <v>73.011131565322444</v>
      </c>
      <c r="E88" s="110">
        <v>4</v>
      </c>
      <c r="F88" s="11">
        <v>12</v>
      </c>
      <c r="G88" s="41">
        <v>4</v>
      </c>
      <c r="H88" s="38">
        <f>D88*E88*F88*G88</f>
        <v>14018.137260541909</v>
      </c>
      <c r="I88" s="40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5.75" thickBot="1" x14ac:dyDescent="0.3">
      <c r="A89" s="6"/>
      <c r="B89" s="55"/>
      <c r="C89" s="56" t="s">
        <v>54</v>
      </c>
      <c r="D89" s="111">
        <f>VLOOKUP(C89,Labor!$B$3:$G90,6,FALSE)</f>
        <v>41.443747722871002</v>
      </c>
      <c r="E89" s="184">
        <v>4</v>
      </c>
      <c r="F89" s="185">
        <v>12</v>
      </c>
      <c r="G89" s="186">
        <v>2</v>
      </c>
      <c r="H89" s="321">
        <f>D89*E89*F89*G89</f>
        <v>3978.5997813956164</v>
      </c>
      <c r="I89" s="40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53"/>
      <c r="X89" s="6"/>
      <c r="Y89" s="6"/>
    </row>
    <row r="90" spans="1:25" x14ac:dyDescent="0.25">
      <c r="A90" s="367"/>
      <c r="B90" s="367"/>
      <c r="C90" s="6"/>
      <c r="D90" s="6"/>
      <c r="E90" s="6"/>
      <c r="F90" s="6"/>
      <c r="G90" s="6"/>
      <c r="H90" s="6"/>
      <c r="I90" s="40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x14ac:dyDescent="0.25">
      <c r="A91" s="367"/>
      <c r="B91" s="367"/>
      <c r="C91" s="6"/>
      <c r="D91" s="6"/>
      <c r="E91" s="6"/>
      <c r="F91" s="6"/>
      <c r="G91" s="6"/>
      <c r="H91" s="6"/>
      <c r="I91" s="40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x14ac:dyDescent="0.25">
      <c r="A92" s="367"/>
      <c r="B92" s="367"/>
      <c r="C92" s="6"/>
      <c r="D92" s="6"/>
      <c r="E92" s="6"/>
      <c r="F92" s="6"/>
      <c r="G92" s="6"/>
      <c r="H92" s="6"/>
      <c r="I92" s="40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x14ac:dyDescent="0.25">
      <c r="A93" s="367"/>
      <c r="B93" s="367"/>
      <c r="C93" s="6"/>
      <c r="D93" s="6"/>
      <c r="E93" s="6"/>
      <c r="F93" s="6"/>
      <c r="G93" s="6"/>
      <c r="H93" s="6"/>
      <c r="I93" s="40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x14ac:dyDescent="0.25">
      <c r="A94" s="367"/>
      <c r="B94" s="367"/>
      <c r="C94" s="6"/>
      <c r="D94" s="6"/>
      <c r="E94" s="6"/>
      <c r="F94" s="6"/>
      <c r="G94" s="6"/>
      <c r="H94" s="6"/>
      <c r="I94" s="367"/>
      <c r="J94" s="367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x14ac:dyDescent="0.25">
      <c r="A95" s="367"/>
      <c r="B95" s="367"/>
      <c r="C95" s="6"/>
      <c r="D95" s="6"/>
      <c r="E95" s="6"/>
      <c r="F95" s="6"/>
      <c r="G95" s="6"/>
      <c r="H95" s="6"/>
      <c r="I95" s="367"/>
      <c r="J95" s="367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x14ac:dyDescent="0.25">
      <c r="A96" s="367"/>
      <c r="B96" s="367"/>
      <c r="C96" s="6"/>
      <c r="D96" s="6"/>
      <c r="E96" s="6"/>
      <c r="F96" s="6"/>
      <c r="G96" s="6"/>
      <c r="H96" s="6"/>
      <c r="I96" s="367"/>
      <c r="J96" s="367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5.75" thickBot="1" x14ac:dyDescent="0.3">
      <c r="A97" s="367"/>
      <c r="B97" s="367"/>
      <c r="C97" s="6"/>
      <c r="D97" s="6"/>
      <c r="E97" s="6"/>
      <c r="F97" s="6"/>
      <c r="G97" s="6"/>
      <c r="H97" s="6"/>
      <c r="I97" s="367"/>
      <c r="J97" s="367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54"/>
    </row>
    <row r="98" spans="1:25" x14ac:dyDescent="0.25">
      <c r="A98" s="367"/>
      <c r="B98" s="367"/>
      <c r="C98" s="6"/>
      <c r="D98" s="6"/>
      <c r="E98" s="6"/>
      <c r="F98" s="6"/>
      <c r="G98" s="6"/>
      <c r="H98" s="6"/>
      <c r="I98" s="367"/>
      <c r="J98" s="367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x14ac:dyDescent="0.25">
      <c r="A99" s="367"/>
      <c r="B99" s="367"/>
      <c r="C99" s="6"/>
      <c r="D99" s="6"/>
      <c r="E99" s="6"/>
      <c r="F99" s="6"/>
      <c r="G99" s="6"/>
      <c r="H99" s="6"/>
      <c r="I99" s="367"/>
      <c r="J99" s="367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x14ac:dyDescent="0.25">
      <c r="A100" s="367"/>
      <c r="B100" s="367"/>
      <c r="C100" s="6"/>
      <c r="D100" s="6"/>
      <c r="E100" s="6"/>
      <c r="F100" s="6"/>
      <c r="G100" s="6"/>
      <c r="H100" s="6"/>
      <c r="I100" s="367"/>
      <c r="J100" s="367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x14ac:dyDescent="0.25">
      <c r="A101" s="367"/>
      <c r="B101" s="367"/>
      <c r="C101" s="6"/>
      <c r="D101" s="6"/>
      <c r="E101" s="6"/>
      <c r="F101" s="6"/>
      <c r="G101" s="6"/>
      <c r="H101" s="6"/>
      <c r="I101" s="367"/>
      <c r="J101" s="367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</sheetData>
  <mergeCells count="23">
    <mergeCell ref="E3:G3"/>
    <mergeCell ref="A93:B93"/>
    <mergeCell ref="B56:C56"/>
    <mergeCell ref="E56:G56"/>
    <mergeCell ref="A90:B90"/>
    <mergeCell ref="A91:B91"/>
    <mergeCell ref="A92:B92"/>
    <mergeCell ref="A94:B94"/>
    <mergeCell ref="I94:J94"/>
    <mergeCell ref="A95:B95"/>
    <mergeCell ref="I95:J95"/>
    <mergeCell ref="A96:B96"/>
    <mergeCell ref="I96:J96"/>
    <mergeCell ref="A100:B100"/>
    <mergeCell ref="I100:J100"/>
    <mergeCell ref="A101:B101"/>
    <mergeCell ref="I101:J101"/>
    <mergeCell ref="A97:B97"/>
    <mergeCell ref="I97:J97"/>
    <mergeCell ref="A98:B98"/>
    <mergeCell ref="I98:J98"/>
    <mergeCell ref="A99:B99"/>
    <mergeCell ref="I99:J99"/>
  </mergeCells>
  <dataValidations count="12">
    <dataValidation type="list" allowBlank="1" showInputMessage="1" showErrorMessage="1" sqref="F10" xr:uid="{063E1693-52A9-4257-BD00-5C4456DA975A}">
      <formula1>"1,2,3,4,5,6,7,8,9,10,11,12,13,14,15,16,17,18,19,20"</formula1>
    </dataValidation>
    <dataValidation type="list" allowBlank="1" showInputMessage="1" showErrorMessage="1" sqref="C5 C58 C62" xr:uid="{ABDDE36C-B04B-400E-86BF-92277547B285}">
      <formula1>INDIRECT(B4)</formula1>
    </dataValidation>
    <dataValidation type="list" allowBlank="1" showInputMessage="1" showErrorMessage="1" sqref="C6" xr:uid="{33C9FF12-19D2-42AD-A7F3-1CACD7AE30AB}">
      <formula1>INDIRECT(B4)</formula1>
    </dataValidation>
    <dataValidation type="list" allowBlank="1" showInputMessage="1" showErrorMessage="1" sqref="C7" xr:uid="{BA410722-771C-46C5-A765-5C052EE99A41}">
      <formula1>INDIRECT(B4)</formula1>
    </dataValidation>
    <dataValidation type="list" allowBlank="1" showInputMessage="1" showErrorMessage="1" sqref="C8" xr:uid="{D640927A-DA3E-4BED-82E4-FEDB5AAC0066}">
      <formula1>INDIRECT(B4)</formula1>
    </dataValidation>
    <dataValidation type="list" allowBlank="1" showInputMessage="1" showErrorMessage="1" sqref="C59:C61" xr:uid="{9471C9B3-2726-459C-9830-12A18DFAE797}">
      <formula1>License</formula1>
    </dataValidation>
    <dataValidation type="list" allowBlank="1" showInputMessage="1" showErrorMessage="1" sqref="B89" xr:uid="{8557C7DB-BB5D-4BDC-BA36-1B154BB6BD53}">
      <formula1>Trainings</formula1>
    </dataValidation>
    <dataValidation type="list" allowBlank="1" showInputMessage="1" showErrorMessage="1" sqref="C9:C10" xr:uid="{35BDA51E-4744-4585-989F-4F3C72888EAC}">
      <formula1>INDIRECT(B4)</formula1>
    </dataValidation>
    <dataValidation type="list" allowBlank="1" showInputMessage="1" showErrorMessage="1" sqref="B71 B38 B12" xr:uid="{CF2801E6-C51B-4ED7-8753-3E2FB91A2506}">
      <formula1>INDIRECT(B11)</formula1>
    </dataValidation>
    <dataValidation type="list" allowBlank="1" showInputMessage="1" showErrorMessage="1" sqref="B29" xr:uid="{ABA307C6-FE9B-4BD0-A849-075DB1C9B79D}">
      <formula1>INDIRECT(B11)</formula1>
    </dataValidation>
    <dataValidation type="list" allowBlank="1" showInputMessage="1" showErrorMessage="1" sqref="B21" xr:uid="{7C4A4B47-A537-44C0-B8DB-5584207A2833}">
      <formula1>INDIRECT(B11)</formula1>
    </dataValidation>
    <dataValidation type="list" allowBlank="1" showInputMessage="1" showErrorMessage="1" sqref="B45" xr:uid="{299E771E-1B9C-4590-BF81-7B3BC61A399E}">
      <formula1>INDIRECT(B37)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B9B71A69-CCB9-4928-88AC-6C92E9572F83}">
          <x14:formula1>
            <xm:f>Labor!$B$6:$B$15</xm:f>
          </x14:formula1>
          <xm:sqref>C69:C71</xm:sqref>
        </x14:dataValidation>
        <x14:dataValidation type="list" allowBlank="1" showInputMessage="1" showErrorMessage="1" xr:uid="{1C9051B7-56C7-43B8-929B-106D5B5312F5}">
          <x14:formula1>
            <xm:f>Labor!$B$6:$B$22</xm:f>
          </x14:formula1>
          <xm:sqref>C48:C53 C20:C21 C28:C29 C36:C38 C44:C45 C76:C77 C81 C84 C87</xm:sqref>
        </x14:dataValidation>
        <x14:dataValidation type="list" allowBlank="1" showInputMessage="1" showErrorMessage="1" xr:uid="{167811CB-85D7-4DB9-8529-AEED4500BDB5}">
          <x14:formula1>
            <xm:f>Categories!$V$3:$V$6</xm:f>
          </x14:formula1>
          <xm:sqref>C63</xm:sqref>
        </x14:dataValidation>
        <x14:dataValidation type="list" allowBlank="1" showInputMessage="1" showErrorMessage="1" xr:uid="{7FBBA1C3-4EC2-47AE-8A07-B4790D1AF62A}">
          <x14:formula1>
            <xm:f>Categories!#REF!</xm:f>
          </x14:formula1>
          <xm:sqref>C12 F36 F38:G38 F50:G52 F44:G44</xm:sqref>
        </x14:dataValidation>
        <x14:dataValidation type="list" allowBlank="1" showInputMessage="1" showErrorMessage="1" xr:uid="{28ACB75F-7C48-4AF0-B961-7F5233BCF023}">
          <x14:formula1>
            <xm:f>Categories!$G$2:$M$2</xm:f>
          </x14:formula1>
          <xm:sqref>B4:B11 B30:B37 B39:B44 B13:B20 B22:B28</xm:sqref>
        </x14:dataValidation>
        <x14:dataValidation type="list" allowBlank="1" showInputMessage="1" showErrorMessage="1" xr:uid="{E9A20359-3768-46E3-BE04-81C5057A475C}">
          <x14:formula1>
            <xm:f>Categories!$I$2:$I$7</xm:f>
          </x14:formula1>
          <xm:sqref>B46:B53</xm:sqref>
        </x14:dataValidation>
        <x14:dataValidation type="list" allowBlank="1" showInputMessage="1" showErrorMessage="1" xr:uid="{26FE7C2C-B06C-45B7-B302-6B9233E76083}">
          <x14:formula1>
            <xm:f>Categories!$F$2:$M$2</xm:f>
          </x14:formula1>
          <xm:sqref>B57:B70 B72:B78 B80:B88</xm:sqref>
        </x14:dataValidation>
        <x14:dataValidation type="list" allowBlank="1" showInputMessage="1" showErrorMessage="1" xr:uid="{68FCFC50-9952-4FBC-81D1-44C608B482D9}">
          <x14:formula1>
            <xm:f>Categories!$W$5:$W$55</xm:f>
          </x14:formula1>
          <xm:sqref>F5:F9 E30:F35 E13:G19 E22:F27 G22:G28 G30:G36 E39:G43 E46 F46:G47 G48 F58:F63 E66:G69 E71:G76 E78:G80 E82:G83 E85:G86 E88:G89</xm:sqref>
        </x14:dataValidation>
        <x14:dataValidation type="list" allowBlank="1" showInputMessage="1" showErrorMessage="1" xr:uid="{894EB1D6-AEBC-444C-81BA-0ECDFA2C5F06}">
          <x14:formula1>
            <xm:f>Labor!$B$6:$B$90</xm:f>
          </x14:formula1>
          <xm:sqref>C13:C19 C22:C27 C30:C35 C39:C43 C46:C47 C66:C68 C72:C75 C78:C80 C82:C83 C85:C86 C88:C89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6CC1-0477-4DFD-98F9-8AA5BB70ABB9}">
  <dimension ref="A1:X66"/>
  <sheetViews>
    <sheetView topLeftCell="A18" zoomScale="80" zoomScaleNormal="80" workbookViewId="0">
      <selection activeCell="E13" sqref="E13"/>
    </sheetView>
  </sheetViews>
  <sheetFormatPr defaultRowHeight="15" x14ac:dyDescent="0.25"/>
  <cols>
    <col min="1" max="1" width="54.42578125" customWidth="1"/>
    <col min="2" max="2" width="38" customWidth="1"/>
    <col min="3" max="3" width="30.85546875" customWidth="1"/>
    <col min="4" max="4" width="29.42578125" customWidth="1"/>
    <col min="5" max="5" width="23.140625" customWidth="1"/>
    <col min="6" max="6" width="27.42578125" customWidth="1"/>
    <col min="7" max="7" width="41.28515625" customWidth="1"/>
  </cols>
  <sheetData>
    <row r="1" spans="1:24" ht="21.75" thickBot="1" x14ac:dyDescent="0.4">
      <c r="A1" s="32" t="s">
        <v>70</v>
      </c>
      <c r="B1" s="33"/>
      <c r="C1" s="82"/>
      <c r="D1" s="82"/>
      <c r="E1" s="83"/>
      <c r="F1" s="83"/>
      <c r="G1" s="84">
        <f>SUM(G3,G10,G35,G44,G51,G55)</f>
        <v>8227.6280503940634</v>
      </c>
      <c r="H1" s="65"/>
      <c r="I1" s="65"/>
      <c r="J1" s="65"/>
      <c r="K1" s="65"/>
      <c r="L1" s="65"/>
      <c r="M1" s="65"/>
      <c r="N1" s="65"/>
      <c r="O1" s="65"/>
      <c r="P1" s="65"/>
      <c r="Q1" s="65"/>
      <c r="R1" s="64"/>
      <c r="S1" s="64"/>
      <c r="T1" s="64"/>
      <c r="U1" s="64"/>
      <c r="V1" s="64"/>
      <c r="W1" s="64"/>
      <c r="X1" s="64"/>
    </row>
    <row r="2" spans="1:24" ht="15.75" x14ac:dyDescent="0.25">
      <c r="A2" s="85"/>
      <c r="B2" s="119"/>
      <c r="C2" s="65"/>
      <c r="D2" s="65"/>
      <c r="E2" s="65"/>
      <c r="F2" s="65"/>
      <c r="G2" s="66"/>
      <c r="H2" s="65"/>
      <c r="I2" s="65"/>
      <c r="J2" s="65"/>
      <c r="K2" s="65"/>
      <c r="L2" s="65"/>
      <c r="M2" s="65"/>
      <c r="N2" s="65"/>
      <c r="O2" s="65"/>
      <c r="P2" s="65"/>
      <c r="Q2" s="65"/>
      <c r="R2" s="64"/>
      <c r="S2" s="64"/>
      <c r="T2" s="64"/>
      <c r="U2" s="64"/>
      <c r="V2" s="64"/>
      <c r="W2" s="64"/>
      <c r="X2" s="64"/>
    </row>
    <row r="3" spans="1:24" ht="18.75" x14ac:dyDescent="0.3">
      <c r="A3" s="12" t="s">
        <v>22</v>
      </c>
      <c r="B3" s="12"/>
      <c r="C3" s="91" t="s">
        <v>71</v>
      </c>
      <c r="D3" s="91" t="s">
        <v>72</v>
      </c>
      <c r="E3" s="92" t="s">
        <v>73</v>
      </c>
      <c r="F3" s="86" t="s">
        <v>74</v>
      </c>
      <c r="G3" s="307">
        <f>SUM(G4:G8)</f>
        <v>838.54193177242132</v>
      </c>
      <c r="H3" s="65"/>
      <c r="I3" s="65"/>
      <c r="J3" s="65"/>
      <c r="K3" s="65"/>
      <c r="L3" s="65"/>
      <c r="M3" s="65"/>
      <c r="N3" s="65"/>
      <c r="O3" s="65"/>
      <c r="P3" s="65"/>
      <c r="Q3" s="65"/>
      <c r="R3" s="64"/>
      <c r="S3" s="64"/>
      <c r="T3" s="64"/>
      <c r="U3" s="64"/>
      <c r="V3" s="64"/>
      <c r="W3" s="64"/>
      <c r="X3" s="64"/>
    </row>
    <row r="4" spans="1:24" ht="18.75" x14ac:dyDescent="0.25">
      <c r="A4" s="88" t="s">
        <v>75</v>
      </c>
      <c r="B4" s="52" t="s">
        <v>69</v>
      </c>
      <c r="C4" s="96">
        <f>VLOOKUP(B4,Labor!$B$3:$G90,6,FALSE)</f>
        <v>60.240081305490037</v>
      </c>
      <c r="D4" s="22">
        <v>0.25</v>
      </c>
      <c r="E4" s="22">
        <v>8</v>
      </c>
      <c r="F4" s="22"/>
      <c r="G4" s="322">
        <f>C4*D4*E4</f>
        <v>120.48016261098007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4"/>
      <c r="S4" s="64"/>
      <c r="T4" s="64"/>
      <c r="U4" s="64"/>
      <c r="V4" s="64"/>
      <c r="W4" s="64"/>
      <c r="X4" s="64"/>
    </row>
    <row r="5" spans="1:24" ht="18.75" x14ac:dyDescent="0.25">
      <c r="A5" s="88" t="s">
        <v>76</v>
      </c>
      <c r="B5" s="52" t="s">
        <v>69</v>
      </c>
      <c r="C5" s="96">
        <f>VLOOKUP(B5,Labor!$B$3:$G90,6,FALSE)</f>
        <v>60.240081305490037</v>
      </c>
      <c r="D5" s="22">
        <v>0.5</v>
      </c>
      <c r="E5" s="22">
        <v>8</v>
      </c>
      <c r="F5" s="22"/>
      <c r="G5" s="322">
        <f t="shared" ref="G5:G8" si="0">C5*D5*E5</f>
        <v>240.96032522196015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4"/>
      <c r="S5" s="64"/>
      <c r="T5" s="64"/>
      <c r="U5" s="64"/>
      <c r="V5" s="64"/>
      <c r="W5" s="64"/>
      <c r="X5" s="64"/>
    </row>
    <row r="6" spans="1:24" ht="18.75" x14ac:dyDescent="0.25">
      <c r="A6" s="88" t="s">
        <v>77</v>
      </c>
      <c r="B6" s="52" t="s">
        <v>69</v>
      </c>
      <c r="C6" s="96">
        <f>VLOOKUP(B6,Labor!$B$3:$G90,6,FALSE)</f>
        <v>60.240081305490037</v>
      </c>
      <c r="D6" s="22">
        <v>0.5</v>
      </c>
      <c r="E6" s="22">
        <v>8</v>
      </c>
      <c r="F6" s="89"/>
      <c r="G6" s="322">
        <f t="shared" si="0"/>
        <v>240.96032522196015</v>
      </c>
      <c r="H6" s="65"/>
      <c r="I6" s="65"/>
      <c r="J6" s="65"/>
      <c r="K6" s="65"/>
      <c r="L6" s="65"/>
      <c r="M6" s="65"/>
      <c r="N6" s="65"/>
      <c r="O6" s="65"/>
      <c r="P6" s="65"/>
      <c r="Q6" s="65"/>
      <c r="R6" s="64"/>
      <c r="S6" s="64"/>
      <c r="T6" s="64"/>
      <c r="U6" s="64"/>
      <c r="V6" s="64"/>
      <c r="W6" s="64"/>
      <c r="X6" s="64"/>
    </row>
    <row r="7" spans="1:24" ht="18.75" x14ac:dyDescent="0.25">
      <c r="A7" s="88" t="s">
        <v>78</v>
      </c>
      <c r="B7" s="52" t="s">
        <v>69</v>
      </c>
      <c r="C7" s="96">
        <f>VLOOKUP(B7,Labor!$B$3:$G90,6,FALSE)</f>
        <v>60.240081305490037</v>
      </c>
      <c r="D7" s="22">
        <v>0.33</v>
      </c>
      <c r="E7" s="22">
        <v>8</v>
      </c>
      <c r="F7" s="89"/>
      <c r="G7" s="322">
        <f t="shared" si="0"/>
        <v>159.03381464649371</v>
      </c>
      <c r="H7" s="65"/>
      <c r="I7" s="65"/>
      <c r="J7" s="65"/>
      <c r="K7" s="65"/>
      <c r="L7" s="65"/>
      <c r="M7" s="65"/>
      <c r="N7" s="65"/>
      <c r="O7" s="65"/>
      <c r="P7" s="65"/>
      <c r="Q7" s="65"/>
      <c r="R7" s="64"/>
      <c r="S7" s="64"/>
      <c r="T7" s="64"/>
      <c r="U7" s="64"/>
      <c r="V7" s="64"/>
      <c r="W7" s="64"/>
      <c r="X7" s="64"/>
    </row>
    <row r="8" spans="1:24" ht="78.75" x14ac:dyDescent="0.25">
      <c r="A8" s="121" t="s">
        <v>79</v>
      </c>
      <c r="B8" s="89" t="s">
        <v>69</v>
      </c>
      <c r="C8" s="96">
        <f>VLOOKUP(B8,Labor!$B$3:$G90,6,FALSE)</f>
        <v>60.240081305490037</v>
      </c>
      <c r="D8" s="22">
        <v>0.16</v>
      </c>
      <c r="E8" s="89">
        <v>8</v>
      </c>
      <c r="F8" s="89"/>
      <c r="G8" s="322">
        <f t="shared" si="0"/>
        <v>77.107304071027244</v>
      </c>
      <c r="H8" s="65"/>
      <c r="I8" s="65"/>
      <c r="J8" s="65"/>
      <c r="K8" s="65"/>
      <c r="L8" s="65"/>
      <c r="M8" s="65"/>
      <c r="N8" s="65"/>
      <c r="O8" s="65"/>
      <c r="P8" s="65"/>
      <c r="Q8" s="65"/>
      <c r="R8" s="64"/>
      <c r="S8" s="64"/>
      <c r="T8" s="64"/>
      <c r="U8" s="64"/>
      <c r="V8" s="64"/>
      <c r="W8" s="64"/>
      <c r="X8" s="64"/>
    </row>
    <row r="9" spans="1:24" ht="16.5" thickBot="1" x14ac:dyDescent="0.3">
      <c r="A9" s="121"/>
      <c r="B9" s="89"/>
      <c r="C9" s="96"/>
      <c r="D9" s="89"/>
      <c r="E9" s="89"/>
      <c r="F9" s="89"/>
      <c r="G9" s="308"/>
      <c r="H9" s="65"/>
      <c r="I9" s="65"/>
      <c r="J9" s="65"/>
      <c r="K9" s="65"/>
      <c r="L9" s="65"/>
      <c r="M9" s="65"/>
      <c r="N9" s="65"/>
      <c r="O9" s="65"/>
      <c r="P9" s="65"/>
      <c r="Q9" s="65"/>
      <c r="R9" s="64"/>
      <c r="S9" s="64"/>
      <c r="T9" s="64"/>
      <c r="U9" s="64"/>
      <c r="V9" s="64"/>
      <c r="W9" s="64"/>
      <c r="X9" s="64"/>
    </row>
    <row r="10" spans="1:24" ht="16.5" thickBot="1" x14ac:dyDescent="0.3">
      <c r="A10" s="323" t="s">
        <v>23</v>
      </c>
      <c r="B10" s="324"/>
      <c r="C10" s="325"/>
      <c r="D10" s="324"/>
      <c r="E10" s="324"/>
      <c r="F10" s="324"/>
      <c r="G10" s="326">
        <f>SUM(G11:G33)</f>
        <v>2228.8830083031316</v>
      </c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4"/>
      <c r="S10" s="64"/>
      <c r="T10" s="64"/>
      <c r="U10" s="64"/>
      <c r="V10" s="64"/>
      <c r="W10" s="64"/>
      <c r="X10" s="64"/>
    </row>
    <row r="11" spans="1:24" ht="15.75" x14ac:dyDescent="0.25">
      <c r="A11" s="120" t="s">
        <v>80</v>
      </c>
      <c r="B11" s="89" t="s">
        <v>69</v>
      </c>
      <c r="C11" s="96">
        <f>VLOOKUP(B11,Labor!$B$3:$G90,6,FALSE)</f>
        <v>60.240081305490037</v>
      </c>
      <c r="D11" s="89">
        <v>1</v>
      </c>
      <c r="E11" s="89">
        <v>25</v>
      </c>
      <c r="F11" s="89"/>
      <c r="G11" s="309">
        <f>C11*D11*E11</f>
        <v>1506.002032637251</v>
      </c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4"/>
      <c r="S11" s="64"/>
      <c r="T11" s="64"/>
      <c r="U11" s="64"/>
      <c r="V11" s="64"/>
      <c r="W11" s="64"/>
      <c r="X11" s="64"/>
    </row>
    <row r="12" spans="1:24" ht="15.75" x14ac:dyDescent="0.25">
      <c r="A12" s="88" t="s">
        <v>81</v>
      </c>
      <c r="B12" s="89"/>
      <c r="C12" s="140" t="s">
        <v>82</v>
      </c>
      <c r="D12" s="140" t="s">
        <v>83</v>
      </c>
      <c r="E12" s="141" t="s">
        <v>73</v>
      </c>
      <c r="F12" s="142" t="s">
        <v>74</v>
      </c>
      <c r="G12" s="87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4"/>
      <c r="S12" s="64"/>
      <c r="T12" s="64"/>
      <c r="U12" s="64"/>
      <c r="V12" s="64"/>
      <c r="W12" s="64"/>
      <c r="X12" s="64"/>
    </row>
    <row r="13" spans="1:24" ht="15.75" x14ac:dyDescent="0.25">
      <c r="A13" s="88"/>
      <c r="B13" s="89" t="s">
        <v>84</v>
      </c>
      <c r="C13" s="96" t="s">
        <v>85</v>
      </c>
      <c r="D13" s="89">
        <f>VLOOKUP(C13,Categories!Q17:R32,2,FALSE)</f>
        <v>290.60000000000002</v>
      </c>
      <c r="E13" s="89">
        <v>5</v>
      </c>
      <c r="F13" s="89"/>
      <c r="G13" s="87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4"/>
      <c r="S13" s="64"/>
      <c r="T13" s="64"/>
      <c r="U13" s="64"/>
      <c r="V13" s="64"/>
      <c r="W13" s="64"/>
      <c r="X13" s="64"/>
    </row>
    <row r="14" spans="1:24" ht="15.75" x14ac:dyDescent="0.25">
      <c r="A14" s="88"/>
      <c r="B14" s="89" t="s">
        <v>86</v>
      </c>
      <c r="C14" s="96" t="s">
        <v>87</v>
      </c>
      <c r="D14" s="89">
        <f>VLOOKUP(C14,Categories!Q17:R32,2,FALSE)</f>
        <v>1.46</v>
      </c>
      <c r="E14" s="89">
        <v>5</v>
      </c>
      <c r="F14" s="89"/>
      <c r="G14" s="87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4"/>
      <c r="S14" s="64"/>
      <c r="T14" s="64"/>
      <c r="U14" s="64"/>
      <c r="V14" s="64"/>
      <c r="W14" s="64"/>
      <c r="X14" s="64"/>
    </row>
    <row r="15" spans="1:24" ht="15.75" x14ac:dyDescent="0.25">
      <c r="A15" s="88"/>
      <c r="B15" s="89" t="s">
        <v>84</v>
      </c>
      <c r="C15" s="96" t="s">
        <v>191</v>
      </c>
      <c r="D15" s="89">
        <f>VLOOKUP(C15,Categories!Q17:R32,2,FALSE)</f>
        <v>290.68</v>
      </c>
      <c r="E15" s="89">
        <v>5</v>
      </c>
      <c r="F15" s="89"/>
      <c r="G15" s="87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4"/>
      <c r="S15" s="64"/>
      <c r="T15" s="64"/>
      <c r="U15" s="64"/>
      <c r="V15" s="64"/>
      <c r="W15" s="64"/>
      <c r="X15" s="64"/>
    </row>
    <row r="16" spans="1:24" ht="15.75" x14ac:dyDescent="0.25">
      <c r="A16" s="88"/>
      <c r="B16" s="89" t="s">
        <v>89</v>
      </c>
      <c r="C16" s="96" t="s">
        <v>90</v>
      </c>
      <c r="D16" s="89">
        <f>VLOOKUP(C16,Categories!Q17:R32,2,FALSE)</f>
        <v>4</v>
      </c>
      <c r="E16" s="89">
        <v>5</v>
      </c>
      <c r="F16" s="89"/>
      <c r="G16" s="87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4"/>
      <c r="S16" s="64"/>
      <c r="T16" s="64"/>
      <c r="U16" s="64"/>
      <c r="V16" s="64"/>
      <c r="W16" s="64"/>
      <c r="X16" s="64"/>
    </row>
    <row r="17" spans="1:24" ht="15.75" x14ac:dyDescent="0.25">
      <c r="A17" s="88"/>
      <c r="B17" s="89" t="s">
        <v>91</v>
      </c>
      <c r="C17" s="96" t="s">
        <v>92</v>
      </c>
      <c r="D17" s="89">
        <f>VLOOKUP(C17,Categories!Q17:R32,2,FALSE)</f>
        <v>4.38</v>
      </c>
      <c r="E17" s="89">
        <v>5</v>
      </c>
      <c r="F17" s="89"/>
      <c r="G17" s="87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4"/>
      <c r="S17" s="64"/>
      <c r="T17" s="64"/>
      <c r="U17" s="64"/>
      <c r="V17" s="64"/>
      <c r="W17" s="64"/>
      <c r="X17" s="64"/>
    </row>
    <row r="18" spans="1:24" ht="15.75" x14ac:dyDescent="0.25">
      <c r="A18" s="88"/>
      <c r="B18" s="89"/>
      <c r="C18" s="140" t="s">
        <v>71</v>
      </c>
      <c r="D18" s="140" t="s">
        <v>72</v>
      </c>
      <c r="E18" s="141" t="s">
        <v>73</v>
      </c>
      <c r="F18" s="142" t="s">
        <v>74</v>
      </c>
      <c r="G18" s="87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4"/>
      <c r="S18" s="64"/>
      <c r="T18" s="64"/>
      <c r="U18" s="64"/>
      <c r="V18" s="64"/>
      <c r="W18" s="64"/>
      <c r="X18" s="64"/>
    </row>
    <row r="19" spans="1:24" ht="15.75" x14ac:dyDescent="0.25">
      <c r="A19" s="88"/>
      <c r="B19" s="89"/>
      <c r="C19" s="145"/>
      <c r="D19" s="145"/>
      <c r="E19" s="146"/>
      <c r="F19" s="147"/>
      <c r="G19" s="87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4"/>
      <c r="S19" s="64"/>
      <c r="T19" s="64"/>
      <c r="U19" s="64"/>
      <c r="V19" s="64"/>
      <c r="W19" s="64"/>
      <c r="X19" s="64"/>
    </row>
    <row r="20" spans="1:24" ht="15.75" x14ac:dyDescent="0.25">
      <c r="A20" s="120" t="s">
        <v>93</v>
      </c>
      <c r="B20" s="89" t="s">
        <v>69</v>
      </c>
      <c r="C20" s="96">
        <f>VLOOKUP(B20,Labor!$B$3:$G90,6,FALSE)</f>
        <v>60.240081305490037</v>
      </c>
      <c r="D20" s="89">
        <v>1</v>
      </c>
      <c r="E20" s="89">
        <v>9</v>
      </c>
      <c r="F20" s="89"/>
      <c r="G20" s="309">
        <f>C20*D20*E20</f>
        <v>542.16073174941039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4"/>
      <c r="S20" s="64"/>
      <c r="T20" s="64"/>
      <c r="U20" s="64"/>
      <c r="V20" s="64"/>
      <c r="W20" s="64"/>
      <c r="X20" s="64"/>
    </row>
    <row r="21" spans="1:24" ht="15.75" x14ac:dyDescent="0.25">
      <c r="A21" s="88" t="s">
        <v>81</v>
      </c>
      <c r="B21" s="89"/>
      <c r="C21" s="140" t="s">
        <v>82</v>
      </c>
      <c r="D21" s="140" t="s">
        <v>83</v>
      </c>
      <c r="E21" s="141" t="s">
        <v>73</v>
      </c>
      <c r="F21" s="142" t="s">
        <v>74</v>
      </c>
      <c r="G21" s="87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4"/>
      <c r="S21" s="64"/>
      <c r="T21" s="64"/>
      <c r="U21" s="64"/>
      <c r="V21" s="64"/>
      <c r="W21" s="64"/>
      <c r="X21" s="64"/>
    </row>
    <row r="22" spans="1:24" ht="15.75" x14ac:dyDescent="0.25">
      <c r="A22" s="88"/>
      <c r="B22" s="89" t="s">
        <v>84</v>
      </c>
      <c r="C22" s="96" t="s">
        <v>94</v>
      </c>
      <c r="D22" s="89">
        <f>VLOOKUP(C22,Categories!Q17:R32,2,FALSE)</f>
        <v>1115</v>
      </c>
      <c r="E22" s="89">
        <v>1</v>
      </c>
      <c r="F22" s="89"/>
      <c r="G22" s="87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4"/>
      <c r="S22" s="64"/>
      <c r="T22" s="64"/>
      <c r="U22" s="64"/>
      <c r="V22" s="64"/>
      <c r="W22" s="64"/>
      <c r="X22" s="64"/>
    </row>
    <row r="23" spans="1:24" ht="15.75" x14ac:dyDescent="0.25">
      <c r="A23" s="88"/>
      <c r="B23" s="89" t="s">
        <v>86</v>
      </c>
      <c r="C23" s="96" t="s">
        <v>92</v>
      </c>
      <c r="D23" s="89">
        <f>VLOOKUP(C23,Categories!Q17:R32,2,FALSE)</f>
        <v>4.38</v>
      </c>
      <c r="E23" s="89">
        <v>3</v>
      </c>
      <c r="F23" s="89"/>
      <c r="G23" s="87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4"/>
      <c r="S23" s="64"/>
      <c r="T23" s="64"/>
      <c r="U23" s="64"/>
      <c r="V23" s="64"/>
      <c r="W23" s="64"/>
      <c r="X23" s="64"/>
    </row>
    <row r="24" spans="1:24" ht="15.75" x14ac:dyDescent="0.25">
      <c r="A24" s="88"/>
      <c r="B24" s="89" t="s">
        <v>89</v>
      </c>
      <c r="C24" s="96" t="s">
        <v>95</v>
      </c>
      <c r="D24" s="89">
        <f>VLOOKUP(C24,Categories!Q17:R32,2,FALSE)</f>
        <v>3.75</v>
      </c>
      <c r="E24" s="89">
        <v>3</v>
      </c>
      <c r="F24" s="89"/>
      <c r="G24" s="87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4"/>
      <c r="S24" s="64"/>
      <c r="T24" s="64"/>
      <c r="U24" s="64"/>
      <c r="V24" s="64"/>
      <c r="W24" s="64"/>
      <c r="X24" s="64"/>
    </row>
    <row r="25" spans="1:24" ht="15.75" x14ac:dyDescent="0.25">
      <c r="A25" s="88"/>
      <c r="B25" s="89" t="s">
        <v>91</v>
      </c>
      <c r="C25" s="96" t="s">
        <v>90</v>
      </c>
      <c r="D25" s="89">
        <f>VLOOKUP(C25,Categories!Q17:R32,2,FALSE)</f>
        <v>4</v>
      </c>
      <c r="E25" s="89">
        <v>2</v>
      </c>
      <c r="F25" s="89"/>
      <c r="G25" s="87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4"/>
      <c r="S25" s="64"/>
      <c r="T25" s="64"/>
      <c r="U25" s="64"/>
      <c r="V25" s="64"/>
      <c r="W25" s="64"/>
      <c r="X25" s="64"/>
    </row>
    <row r="26" spans="1:24" ht="15.75" x14ac:dyDescent="0.25">
      <c r="A26" s="88"/>
      <c r="B26" s="89"/>
      <c r="C26" s="96"/>
      <c r="D26" s="89"/>
      <c r="E26" s="89"/>
      <c r="F26" s="89"/>
      <c r="G26" s="87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4"/>
      <c r="S26" s="64"/>
      <c r="T26" s="64"/>
      <c r="U26" s="64"/>
      <c r="V26" s="64"/>
      <c r="W26" s="64"/>
      <c r="X26" s="64"/>
    </row>
    <row r="27" spans="1:24" ht="15.75" x14ac:dyDescent="0.25">
      <c r="A27" s="88"/>
      <c r="B27" s="89"/>
      <c r="C27" s="140" t="s">
        <v>71</v>
      </c>
      <c r="D27" s="140" t="s">
        <v>72</v>
      </c>
      <c r="E27" s="141" t="s">
        <v>73</v>
      </c>
      <c r="F27" s="142" t="s">
        <v>74</v>
      </c>
      <c r="G27" s="87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4"/>
      <c r="S27" s="64"/>
      <c r="T27" s="64"/>
      <c r="U27" s="64"/>
      <c r="V27" s="64"/>
      <c r="W27" s="64"/>
      <c r="X27" s="64"/>
    </row>
    <row r="28" spans="1:24" ht="15.75" x14ac:dyDescent="0.25">
      <c r="A28" s="120" t="s">
        <v>96</v>
      </c>
      <c r="B28" s="89" t="s">
        <v>69</v>
      </c>
      <c r="C28" s="139">
        <f>VLOOKUP(B28,Labor!$B$3:$G90,6,FALSE)</f>
        <v>60.240081305490037</v>
      </c>
      <c r="D28" s="122">
        <v>0.5</v>
      </c>
      <c r="E28" s="123">
        <v>6</v>
      </c>
      <c r="F28" s="89"/>
      <c r="G28" s="309">
        <f>C28*D28*E28</f>
        <v>180.72024391647011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4"/>
      <c r="S28" s="64"/>
      <c r="T28" s="64"/>
      <c r="U28" s="64"/>
      <c r="V28" s="64"/>
      <c r="W28" s="64"/>
      <c r="X28" s="64"/>
    </row>
    <row r="29" spans="1:24" ht="15.75" x14ac:dyDescent="0.25">
      <c r="A29" s="88" t="s">
        <v>81</v>
      </c>
      <c r="B29" s="89"/>
      <c r="C29" s="140" t="s">
        <v>82</v>
      </c>
      <c r="D29" s="140" t="s">
        <v>97</v>
      </c>
      <c r="E29" s="141" t="s">
        <v>73</v>
      </c>
      <c r="F29" s="142" t="s">
        <v>74</v>
      </c>
      <c r="G29" s="87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4"/>
      <c r="S29" s="64"/>
      <c r="T29" s="64"/>
      <c r="U29" s="64"/>
      <c r="V29" s="64"/>
      <c r="W29" s="64"/>
      <c r="X29" s="64"/>
    </row>
    <row r="30" spans="1:24" ht="15.75" x14ac:dyDescent="0.25">
      <c r="A30" s="88"/>
      <c r="B30" s="89" t="s">
        <v>84</v>
      </c>
      <c r="C30" s="96" t="s">
        <v>98</v>
      </c>
      <c r="D30" s="89">
        <f>VLOOKUP(C30,Categories!Q17:R32,2,FALSE)</f>
        <v>1115</v>
      </c>
      <c r="E30" s="89">
        <v>1</v>
      </c>
      <c r="F30" s="89"/>
      <c r="G30" s="87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4"/>
      <c r="S30" s="64"/>
      <c r="T30" s="64"/>
      <c r="U30" s="64"/>
      <c r="V30" s="64"/>
      <c r="W30" s="64"/>
      <c r="X30" s="64"/>
    </row>
    <row r="31" spans="1:24" ht="15.75" x14ac:dyDescent="0.25">
      <c r="A31" s="88"/>
      <c r="B31" s="89" t="s">
        <v>86</v>
      </c>
      <c r="C31" s="96" t="s">
        <v>99</v>
      </c>
      <c r="D31" s="89">
        <f>VLOOKUP(C31,Categories!Q17:R32,2,FALSE)</f>
        <v>5.84</v>
      </c>
      <c r="E31" s="89">
        <v>2</v>
      </c>
      <c r="F31" s="89"/>
      <c r="G31" s="87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4"/>
      <c r="S31" s="64"/>
      <c r="T31" s="64"/>
      <c r="U31" s="64"/>
      <c r="V31" s="64"/>
      <c r="W31" s="64"/>
      <c r="X31" s="64"/>
    </row>
    <row r="32" spans="1:24" ht="15.75" x14ac:dyDescent="0.25">
      <c r="A32" s="88"/>
      <c r="B32" s="89" t="s">
        <v>89</v>
      </c>
      <c r="C32" s="96" t="s">
        <v>87</v>
      </c>
      <c r="D32" s="89">
        <f>VLOOKUP(C32,Categories!Q17:R32,2,FALSE)</f>
        <v>1.46</v>
      </c>
      <c r="E32" s="89">
        <v>2</v>
      </c>
      <c r="F32" s="89"/>
      <c r="G32" s="87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4"/>
      <c r="S32" s="64"/>
      <c r="T32" s="64"/>
      <c r="U32" s="64"/>
      <c r="V32" s="64"/>
      <c r="W32" s="64"/>
      <c r="X32" s="64"/>
    </row>
    <row r="33" spans="1:24" ht="15.75" x14ac:dyDescent="0.25">
      <c r="A33" s="88"/>
      <c r="B33" s="89" t="s">
        <v>91</v>
      </c>
      <c r="C33" s="96" t="s">
        <v>100</v>
      </c>
      <c r="D33" s="89">
        <f>VLOOKUP(C33,Categories!Q17:R32,2,FALSE)</f>
        <v>8.76</v>
      </c>
      <c r="E33" s="89">
        <v>1</v>
      </c>
      <c r="F33" s="89"/>
      <c r="G33" s="87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4"/>
      <c r="S33" s="64"/>
      <c r="T33" s="64"/>
      <c r="U33" s="64"/>
      <c r="V33" s="64"/>
      <c r="W33" s="64"/>
      <c r="X33" s="64"/>
    </row>
    <row r="34" spans="1:24" ht="15.75" x14ac:dyDescent="0.25">
      <c r="A34" s="88"/>
      <c r="B34" s="89"/>
      <c r="C34" s="96"/>
      <c r="D34" s="89"/>
      <c r="E34" s="89"/>
      <c r="F34" s="89"/>
      <c r="G34" s="87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4"/>
      <c r="S34" s="64"/>
      <c r="T34" s="64"/>
      <c r="U34" s="64"/>
      <c r="V34" s="64"/>
      <c r="W34" s="64"/>
      <c r="X34" s="64"/>
    </row>
    <row r="35" spans="1:24" ht="16.5" thickBot="1" x14ac:dyDescent="0.3">
      <c r="A35" s="88"/>
      <c r="B35" s="89"/>
      <c r="C35" s="327" t="s">
        <v>71</v>
      </c>
      <c r="D35" s="327" t="s">
        <v>72</v>
      </c>
      <c r="E35" s="328" t="s">
        <v>73</v>
      </c>
      <c r="F35" s="329" t="s">
        <v>74</v>
      </c>
      <c r="G35" s="309">
        <f>SUM(G36:G42)</f>
        <v>192.7682601775681</v>
      </c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4"/>
      <c r="S35" s="64"/>
      <c r="T35" s="64"/>
      <c r="U35" s="64"/>
      <c r="V35" s="64"/>
      <c r="W35" s="64"/>
      <c r="X35" s="64"/>
    </row>
    <row r="36" spans="1:24" ht="19.5" thickBot="1" x14ac:dyDescent="0.3">
      <c r="A36" s="323" t="s">
        <v>24</v>
      </c>
      <c r="B36" s="324" t="s">
        <v>69</v>
      </c>
      <c r="C36" s="325">
        <f>VLOOKUP(B36,Labor!$B$3:$G90,6,FALSE)</f>
        <v>60.240081305490037</v>
      </c>
      <c r="D36" s="330">
        <v>0.16</v>
      </c>
      <c r="E36" s="324">
        <v>20</v>
      </c>
      <c r="F36" s="324"/>
      <c r="G36" s="326">
        <f>C36*D36*E36</f>
        <v>192.7682601775681</v>
      </c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4"/>
      <c r="S36" s="64"/>
      <c r="T36" s="64"/>
      <c r="U36" s="64"/>
      <c r="V36" s="64"/>
      <c r="W36" s="64"/>
      <c r="X36" s="64"/>
    </row>
    <row r="37" spans="1:24" ht="15.75" x14ac:dyDescent="0.25">
      <c r="A37" s="88"/>
      <c r="B37" s="89"/>
      <c r="C37" s="140" t="s">
        <v>82</v>
      </c>
      <c r="D37" s="140" t="s">
        <v>97</v>
      </c>
      <c r="E37" s="141" t="s">
        <v>73</v>
      </c>
      <c r="F37" s="142" t="s">
        <v>74</v>
      </c>
      <c r="G37" s="87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4"/>
      <c r="S37" s="64"/>
      <c r="T37" s="64"/>
      <c r="U37" s="64"/>
      <c r="V37" s="64"/>
      <c r="W37" s="64"/>
      <c r="X37" s="64"/>
    </row>
    <row r="38" spans="1:24" ht="15.75" x14ac:dyDescent="0.25">
      <c r="A38" s="88"/>
      <c r="B38" s="89" t="s">
        <v>101</v>
      </c>
      <c r="C38" s="144" t="s">
        <v>102</v>
      </c>
      <c r="D38" s="89">
        <f>VLOOKUP(C38,Categories!S9:T29,2,FALSE)</f>
        <v>0.14000000000000001</v>
      </c>
      <c r="E38" s="89">
        <v>4</v>
      </c>
      <c r="F38" s="89"/>
      <c r="G38" s="87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4"/>
      <c r="S38" s="64"/>
      <c r="T38" s="64"/>
      <c r="U38" s="64"/>
      <c r="V38" s="64"/>
      <c r="W38" s="64"/>
      <c r="X38" s="64"/>
    </row>
    <row r="39" spans="1:24" ht="15.75" x14ac:dyDescent="0.25">
      <c r="A39" s="88"/>
      <c r="B39" s="89" t="s">
        <v>103</v>
      </c>
      <c r="C39" s="96" t="s">
        <v>104</v>
      </c>
      <c r="D39" s="89">
        <f>VLOOKUP(C39,Categories!S9:T29,2,FALSE)</f>
        <v>0.16</v>
      </c>
      <c r="E39" s="89">
        <v>4</v>
      </c>
      <c r="F39" s="89"/>
      <c r="G39" s="87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4"/>
      <c r="S39" s="64"/>
      <c r="T39" s="64"/>
      <c r="U39" s="64"/>
      <c r="V39" s="64"/>
      <c r="W39" s="64"/>
      <c r="X39" s="64"/>
    </row>
    <row r="40" spans="1:24" ht="15.75" x14ac:dyDescent="0.25">
      <c r="A40" s="88"/>
      <c r="B40" s="143" t="s">
        <v>105</v>
      </c>
      <c r="C40" s="96" t="s">
        <v>106</v>
      </c>
      <c r="D40" s="89">
        <f>VLOOKUP(C40,Categories!S9:T29,2,FALSE)</f>
        <v>0.24</v>
      </c>
      <c r="E40" s="89">
        <v>4</v>
      </c>
      <c r="F40" s="89"/>
      <c r="G40" s="87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4"/>
      <c r="S40" s="64"/>
      <c r="T40" s="64"/>
      <c r="U40" s="64"/>
      <c r="V40" s="64"/>
      <c r="W40" s="64"/>
      <c r="X40" s="64"/>
    </row>
    <row r="41" spans="1:24" ht="15.75" x14ac:dyDescent="0.25">
      <c r="A41" s="88"/>
      <c r="B41" s="89" t="s">
        <v>107</v>
      </c>
      <c r="C41" s="96" t="s">
        <v>108</v>
      </c>
      <c r="D41" s="89">
        <f>VLOOKUP(C41,Categories!S9:T29,2,FALSE)</f>
        <v>0.26</v>
      </c>
      <c r="E41" s="89">
        <v>4</v>
      </c>
      <c r="F41" s="89"/>
      <c r="G41" s="87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4"/>
      <c r="S41" s="64"/>
      <c r="T41" s="64"/>
      <c r="U41" s="64"/>
      <c r="V41" s="64"/>
      <c r="W41" s="64"/>
      <c r="X41" s="64"/>
    </row>
    <row r="42" spans="1:24" ht="15.75" x14ac:dyDescent="0.25">
      <c r="A42" s="88"/>
      <c r="B42" s="89" t="s">
        <v>109</v>
      </c>
      <c r="C42" s="96" t="s">
        <v>110</v>
      </c>
      <c r="D42" s="89">
        <f>VLOOKUP(C42,Categories!S9:T29,2,FALSE)</f>
        <v>0.3</v>
      </c>
      <c r="E42" s="89">
        <v>4</v>
      </c>
      <c r="F42" s="89"/>
      <c r="G42" s="87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4"/>
      <c r="S42" s="64"/>
      <c r="T42" s="64"/>
      <c r="U42" s="64"/>
      <c r="V42" s="64"/>
      <c r="W42" s="64"/>
      <c r="X42" s="64"/>
    </row>
    <row r="43" spans="1:24" ht="16.5" thickBot="1" x14ac:dyDescent="0.3">
      <c r="A43" s="88"/>
      <c r="B43" s="89"/>
      <c r="C43" s="96"/>
      <c r="D43" s="89"/>
      <c r="E43" s="89"/>
      <c r="F43" s="89"/>
      <c r="G43" s="87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4"/>
      <c r="S43" s="64"/>
      <c r="T43" s="64"/>
      <c r="U43" s="64"/>
      <c r="V43" s="64"/>
      <c r="W43" s="64"/>
      <c r="X43" s="64"/>
    </row>
    <row r="44" spans="1:24" ht="16.5" thickBot="1" x14ac:dyDescent="0.3">
      <c r="A44" s="323" t="s">
        <v>25</v>
      </c>
      <c r="B44" s="324"/>
      <c r="C44" s="331" t="s">
        <v>71</v>
      </c>
      <c r="D44" s="331" t="s">
        <v>72</v>
      </c>
      <c r="E44" s="332" t="s">
        <v>73</v>
      </c>
      <c r="F44" s="333" t="s">
        <v>74</v>
      </c>
      <c r="G44" s="326">
        <f>SUM(G45:G49)</f>
        <v>60.240081305490037</v>
      </c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4"/>
      <c r="S44" s="64"/>
      <c r="T44" s="64"/>
      <c r="U44" s="64"/>
      <c r="V44" s="64"/>
      <c r="W44" s="64"/>
      <c r="X44" s="64"/>
    </row>
    <row r="45" spans="1:24" ht="15.75" x14ac:dyDescent="0.25">
      <c r="A45" s="88"/>
      <c r="B45" s="89" t="s">
        <v>69</v>
      </c>
      <c r="C45" s="96">
        <f>VLOOKUP(B45,Labor!$B$3:$G90,6,FALSE)</f>
        <v>60.240081305490037</v>
      </c>
      <c r="D45" s="89">
        <v>0.5</v>
      </c>
      <c r="E45" s="89">
        <v>2</v>
      </c>
      <c r="F45" s="89"/>
      <c r="G45" s="309">
        <f>C45*D45*E45</f>
        <v>60.240081305490037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4"/>
      <c r="S45" s="64"/>
      <c r="T45" s="64"/>
      <c r="U45" s="64"/>
      <c r="V45" s="64"/>
      <c r="W45" s="64"/>
      <c r="X45" s="64"/>
    </row>
    <row r="46" spans="1:24" ht="15.75" x14ac:dyDescent="0.25">
      <c r="A46" s="88"/>
      <c r="B46" s="89"/>
      <c r="C46" s="140" t="s">
        <v>82</v>
      </c>
      <c r="D46" s="140" t="s">
        <v>97</v>
      </c>
      <c r="E46" s="141" t="s">
        <v>73</v>
      </c>
      <c r="F46" s="142" t="s">
        <v>74</v>
      </c>
      <c r="G46" s="87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4"/>
      <c r="S46" s="64"/>
      <c r="T46" s="64"/>
      <c r="U46" s="64"/>
      <c r="V46" s="64"/>
      <c r="W46" s="64"/>
      <c r="X46" s="64"/>
    </row>
    <row r="47" spans="1:24" ht="15.75" x14ac:dyDescent="0.25">
      <c r="A47" s="88"/>
      <c r="B47" s="89" t="s">
        <v>111</v>
      </c>
      <c r="C47" s="96" t="s">
        <v>112</v>
      </c>
      <c r="D47" s="89">
        <f>VLOOKUP(C47,Categories!S33:T34,2,FALSE)</f>
        <v>0.59</v>
      </c>
      <c r="E47" s="89"/>
      <c r="F47" s="89"/>
      <c r="G47" s="87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4"/>
      <c r="S47" s="64"/>
      <c r="T47" s="64"/>
      <c r="U47" s="64"/>
      <c r="V47" s="64"/>
      <c r="W47" s="64"/>
      <c r="X47" s="64"/>
    </row>
    <row r="48" spans="1:24" ht="15.75" x14ac:dyDescent="0.25">
      <c r="A48" s="88"/>
      <c r="B48" s="89" t="s">
        <v>113</v>
      </c>
      <c r="C48" s="96" t="s">
        <v>114</v>
      </c>
      <c r="D48" s="89">
        <f>VLOOKUP(C48,Categories!S33:T34,2,FALSE)</f>
        <v>998</v>
      </c>
      <c r="E48" s="89">
        <v>2</v>
      </c>
      <c r="F48" s="89"/>
      <c r="G48" s="87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4"/>
      <c r="S48" s="64"/>
      <c r="T48" s="64"/>
      <c r="U48" s="64"/>
      <c r="V48" s="64"/>
      <c r="W48" s="64"/>
      <c r="X48" s="64"/>
    </row>
    <row r="49" spans="1:24" ht="16.5" thickBot="1" x14ac:dyDescent="0.3">
      <c r="A49" s="121"/>
      <c r="B49" s="89" t="s">
        <v>115</v>
      </c>
      <c r="C49" s="96" t="s">
        <v>112</v>
      </c>
      <c r="D49" s="89">
        <f>VLOOKUP(C49,Categories!S33:T34,2,FALSE)</f>
        <v>0.59</v>
      </c>
      <c r="E49" s="89"/>
      <c r="F49" s="89"/>
      <c r="G49" s="87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4"/>
      <c r="S49" s="64"/>
      <c r="T49" s="64"/>
      <c r="U49" s="64"/>
      <c r="V49" s="64"/>
      <c r="W49" s="64"/>
      <c r="X49" s="64"/>
    </row>
    <row r="50" spans="1:24" ht="15.75" x14ac:dyDescent="0.25">
      <c r="A50" s="334"/>
      <c r="B50" s="335"/>
      <c r="C50" s="336"/>
      <c r="D50" s="335"/>
      <c r="E50" s="335"/>
      <c r="F50" s="335"/>
      <c r="G50" s="337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4"/>
      <c r="S50" s="64"/>
      <c r="T50" s="64"/>
      <c r="U50" s="64"/>
      <c r="V50" s="64"/>
      <c r="W50" s="64"/>
      <c r="X50" s="64"/>
    </row>
    <row r="51" spans="1:24" ht="16.5" thickBot="1" x14ac:dyDescent="0.3">
      <c r="A51" s="338" t="s">
        <v>116</v>
      </c>
      <c r="B51" s="93"/>
      <c r="C51" s="339" t="s">
        <v>71</v>
      </c>
      <c r="D51" s="339" t="s">
        <v>117</v>
      </c>
      <c r="E51" s="340" t="s">
        <v>118</v>
      </c>
      <c r="F51" s="340" t="s">
        <v>74</v>
      </c>
      <c r="G51" s="341">
        <f>SUM(G52:G54)</f>
        <v>4420.7089301808282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4"/>
      <c r="S51" s="64"/>
      <c r="T51" s="64"/>
      <c r="U51" s="64"/>
      <c r="V51" s="64"/>
      <c r="W51" s="64"/>
      <c r="X51" s="64"/>
    </row>
    <row r="52" spans="1:24" ht="15.75" x14ac:dyDescent="0.25">
      <c r="A52" s="121"/>
      <c r="B52" s="89"/>
      <c r="C52" s="96"/>
      <c r="D52" s="89"/>
      <c r="E52" s="89"/>
      <c r="F52" s="89"/>
      <c r="G52" s="309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4"/>
      <c r="S52" s="64"/>
      <c r="T52" s="64"/>
      <c r="U52" s="64"/>
      <c r="V52" s="64"/>
      <c r="W52" s="64"/>
      <c r="X52" s="64"/>
    </row>
    <row r="53" spans="1:24" ht="15.75" x14ac:dyDescent="0.25">
      <c r="A53" s="121"/>
      <c r="B53" s="89" t="s">
        <v>56</v>
      </c>
      <c r="C53" s="96">
        <f>VLOOKUP(B53,Labor!$B$3:$G90,6,FALSE)</f>
        <v>74.012157471859467</v>
      </c>
      <c r="D53" s="89">
        <v>4</v>
      </c>
      <c r="E53" s="89">
        <v>10</v>
      </c>
      <c r="F53" s="89"/>
      <c r="G53" s="309">
        <f>C53*D53*E53</f>
        <v>2960.4862988743789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4"/>
      <c r="S53" s="64"/>
      <c r="T53" s="64"/>
      <c r="U53" s="64"/>
      <c r="V53" s="64"/>
      <c r="W53" s="64"/>
      <c r="X53" s="64"/>
    </row>
    <row r="54" spans="1:24" ht="16.5" thickBot="1" x14ac:dyDescent="0.3">
      <c r="A54" s="121"/>
      <c r="B54" s="89" t="s">
        <v>41</v>
      </c>
      <c r="C54" s="96">
        <f>VLOOKUP(B54,Labor!$B$3:$G90,6,FALSE)</f>
        <v>73.011131565322444</v>
      </c>
      <c r="D54" s="89">
        <v>2</v>
      </c>
      <c r="E54" s="89">
        <v>10</v>
      </c>
      <c r="F54" s="89"/>
      <c r="G54" s="309">
        <f>C54*D54*E54</f>
        <v>1460.2226313064489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4"/>
      <c r="S54" s="64"/>
      <c r="T54" s="64"/>
      <c r="U54" s="64"/>
      <c r="V54" s="64"/>
      <c r="W54" s="64"/>
      <c r="X54" s="64"/>
    </row>
    <row r="55" spans="1:24" ht="16.5" thickBot="1" x14ac:dyDescent="0.3">
      <c r="A55" s="342" t="s">
        <v>119</v>
      </c>
      <c r="B55" s="324"/>
      <c r="C55" s="331" t="s">
        <v>71</v>
      </c>
      <c r="D55" s="331" t="s">
        <v>117</v>
      </c>
      <c r="E55" s="333" t="s">
        <v>118</v>
      </c>
      <c r="F55" s="333" t="s">
        <v>74</v>
      </c>
      <c r="G55" s="326">
        <f>SUM(G56:G57)</f>
        <v>486.48583865462422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4"/>
      <c r="S55" s="64"/>
      <c r="T55" s="64"/>
      <c r="U55" s="64"/>
      <c r="V55" s="64"/>
      <c r="W55" s="64"/>
      <c r="X55" s="64"/>
    </row>
    <row r="56" spans="1:24" ht="15.75" x14ac:dyDescent="0.25">
      <c r="A56" s="121" t="s">
        <v>307</v>
      </c>
      <c r="B56" s="89" t="s">
        <v>44</v>
      </c>
      <c r="C56" s="96">
        <f>VLOOKUP(B56,Labor!$B$3:$G90,6,FALSE)</f>
        <v>37.5607873592974</v>
      </c>
      <c r="D56" s="89">
        <v>1</v>
      </c>
      <c r="E56" s="89">
        <v>7</v>
      </c>
      <c r="F56" s="89"/>
      <c r="G56" s="309">
        <f>C56*D56*E56</f>
        <v>262.92551151508178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4"/>
      <c r="S56" s="64"/>
      <c r="T56" s="64"/>
      <c r="U56" s="64"/>
      <c r="V56" s="64"/>
      <c r="W56" s="64"/>
      <c r="X56" s="64"/>
    </row>
    <row r="57" spans="1:24" ht="15.75" x14ac:dyDescent="0.25">
      <c r="A57" s="121"/>
      <c r="B57" s="89" t="s">
        <v>45</v>
      </c>
      <c r="C57" s="96">
        <f>VLOOKUP(B57,Labor!$B$3:$G90,6,FALSE)</f>
        <v>31.937189591363204</v>
      </c>
      <c r="D57" s="89">
        <v>1</v>
      </c>
      <c r="E57" s="89">
        <v>7</v>
      </c>
      <c r="F57" s="89"/>
      <c r="G57" s="309">
        <f>C57*D57*E57</f>
        <v>223.56032713954244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4"/>
      <c r="S57" s="64"/>
      <c r="T57" s="64"/>
      <c r="U57" s="64"/>
      <c r="V57" s="64"/>
      <c r="W57" s="64"/>
      <c r="X57" s="64"/>
    </row>
    <row r="58" spans="1:24" ht="15.75" x14ac:dyDescent="0.25">
      <c r="A58" s="121"/>
      <c r="B58" s="89"/>
      <c r="C58" s="96"/>
      <c r="D58" s="89"/>
      <c r="E58" s="89"/>
      <c r="F58" s="89"/>
      <c r="G58" s="87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4"/>
      <c r="S58" s="64"/>
      <c r="T58" s="64"/>
      <c r="U58" s="64"/>
      <c r="V58" s="64"/>
      <c r="W58" s="64"/>
      <c r="X58" s="64"/>
    </row>
    <row r="59" spans="1:24" ht="15.75" x14ac:dyDescent="0.25">
      <c r="A59" s="121"/>
      <c r="B59" s="89"/>
      <c r="C59" s="96"/>
      <c r="D59" s="89"/>
      <c r="E59" s="89"/>
      <c r="F59" s="89"/>
      <c r="G59" s="87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4"/>
      <c r="S59" s="64"/>
      <c r="T59" s="64"/>
      <c r="U59" s="64"/>
      <c r="V59" s="64"/>
      <c r="W59" s="64"/>
      <c r="X59" s="64"/>
    </row>
    <row r="60" spans="1:24" ht="15.75" x14ac:dyDescent="0.25">
      <c r="A60" s="88"/>
      <c r="B60" s="88"/>
      <c r="C60" s="96"/>
      <c r="D60" s="89"/>
      <c r="E60" s="89"/>
      <c r="F60" s="89"/>
      <c r="G60" s="90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4"/>
      <c r="S60" s="64"/>
      <c r="T60" s="64"/>
      <c r="U60" s="64"/>
      <c r="V60" s="64"/>
      <c r="W60" s="64"/>
      <c r="X60" s="64"/>
    </row>
    <row r="61" spans="1:24" ht="16.5" thickBot="1" x14ac:dyDescent="0.3">
      <c r="A61" s="71"/>
      <c r="B61" s="71"/>
      <c r="C61" s="93"/>
      <c r="D61" s="94"/>
      <c r="E61" s="94"/>
      <c r="F61" s="94"/>
      <c r="G61" s="9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4"/>
      <c r="S61" s="64"/>
      <c r="T61" s="64"/>
      <c r="U61" s="64"/>
      <c r="V61" s="64"/>
      <c r="W61" s="64"/>
      <c r="X61" s="64"/>
    </row>
    <row r="62" spans="1:24" ht="15.75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4"/>
      <c r="S62" s="64"/>
      <c r="T62" s="64"/>
      <c r="U62" s="64"/>
      <c r="V62" s="64"/>
      <c r="W62" s="64"/>
      <c r="X62" s="64"/>
    </row>
    <row r="63" spans="1:24" ht="15.75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4"/>
      <c r="S63" s="64"/>
      <c r="T63" s="64"/>
      <c r="U63" s="64"/>
      <c r="V63" s="64"/>
      <c r="W63" s="64"/>
      <c r="X63" s="64"/>
    </row>
    <row r="64" spans="1:24" ht="15.75" x14ac:dyDescent="0.2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4"/>
      <c r="S64" s="64"/>
      <c r="T64" s="64"/>
      <c r="U64" s="64"/>
      <c r="V64" s="64"/>
      <c r="W64" s="64"/>
      <c r="X64" s="64"/>
    </row>
    <row r="65" spans="1:24" ht="15.75" x14ac:dyDescent="0.2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4"/>
      <c r="S65" s="64"/>
      <c r="T65" s="64"/>
      <c r="U65" s="64"/>
      <c r="V65" s="64"/>
      <c r="W65" s="64"/>
      <c r="X65" s="64"/>
    </row>
    <row r="66" spans="1:24" ht="15.75" x14ac:dyDescent="0.2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4"/>
      <c r="S66" s="64"/>
      <c r="T66" s="64"/>
      <c r="U66" s="64"/>
      <c r="V66" s="64"/>
      <c r="W66" s="64"/>
      <c r="X66" s="64"/>
    </row>
  </sheetData>
  <phoneticPr fontId="25" type="noConversion"/>
  <dataValidations count="20">
    <dataValidation type="list" allowBlank="1" showInputMessage="1" showErrorMessage="1" sqref="A37:A38 A42 A11 A40 A30:A34 A9 A13:A15 A17:A19 A4" xr:uid="{4A5F20D0-A43B-48E0-95FA-D787CD847B65}">
      <formula1>INDIRECT(A3)</formula1>
    </dataValidation>
    <dataValidation type="list" allowBlank="1" showInputMessage="1" showErrorMessage="1" sqref="B29" xr:uid="{A1663D17-8913-406E-9512-E37309529E9B}">
      <formula1>INDIRECT(A29)</formula1>
    </dataValidation>
    <dataValidation type="list" allowBlank="1" showInputMessage="1" showErrorMessage="1" sqref="A41" xr:uid="{F560A55C-BFBF-45DD-9913-C79A7EBDF7AA}">
      <formula1>INDIRECT(A30)</formula1>
    </dataValidation>
    <dataValidation type="list" allowBlank="1" showInputMessage="1" showErrorMessage="1" sqref="B22 B13 B30" xr:uid="{329DEB1D-9618-43F0-8001-493E4F6AFEDB}">
      <formula1>INDIRECT(A12)</formula1>
    </dataValidation>
    <dataValidation type="list" allowBlank="1" showInputMessage="1" showErrorMessage="1" sqref="A12" xr:uid="{C5DA5892-8B46-4E9E-A63F-C7FDDA43D901}">
      <formula1>Buprenorphine_Medication</formula1>
    </dataValidation>
    <dataValidation type="list" allowBlank="1" showInputMessage="1" showErrorMessage="1" sqref="B38 B23 B31 B14" xr:uid="{C457D385-06A1-47B6-8293-E797231C7CB7}">
      <formula1>INDIRECT(A12)</formula1>
    </dataValidation>
    <dataValidation type="list" allowBlank="1" showInputMessage="1" showErrorMessage="1" sqref="B24 B32 B39 B47 B15" xr:uid="{66ED3241-0450-4E96-96B4-1DFC49785A76}">
      <formula1>INDIRECT(A12)</formula1>
    </dataValidation>
    <dataValidation type="list" allowBlank="1" showInputMessage="1" showErrorMessage="1" sqref="B25:B26 B33:B34 B40 B21 B48 B16" xr:uid="{D4B20698-8A20-46DA-AC63-A5CE24FC3DD8}">
      <formula1>INDIRECT(A12)</formula1>
    </dataValidation>
    <dataValidation type="list" allowBlank="1" showInputMessage="1" showErrorMessage="1" sqref="A20" xr:uid="{94505404-DF30-46EB-B157-9A5FA3930AB7}">
      <formula1>INDIRECT(A10)</formula1>
    </dataValidation>
    <dataValidation type="list" allowBlank="1" showInputMessage="1" showErrorMessage="1" sqref="A25:A26 A8" xr:uid="{A4D915C3-02C4-472D-8A47-77F5A55018BE}">
      <formula1>INDIRECT(A3)</formula1>
    </dataValidation>
    <dataValidation type="list" allowBlank="1" showInputMessage="1" showErrorMessage="1" sqref="A21:A23" xr:uid="{05C47A0A-AFE5-44E4-ABFA-AFC9AF954EE0}">
      <formula1>INDIRECT(A12)</formula1>
    </dataValidation>
    <dataValidation type="list" allowBlank="1" showInputMessage="1" showErrorMessage="1" sqref="A28" xr:uid="{3AEFAE25-B78D-43D0-B7EF-742B9E68A8BF}">
      <formula1>INDIRECT(A10)</formula1>
    </dataValidation>
    <dataValidation type="list" allowBlank="1" showInputMessage="1" showErrorMessage="1" sqref="A29" xr:uid="{4AC8D90B-3E68-4E36-9286-C839686F1429}">
      <formula1>INDIRECT(A12)</formula1>
    </dataValidation>
    <dataValidation type="list" allowBlank="1" showInputMessage="1" showErrorMessage="1" sqref="A27 A35 A16 A5" xr:uid="{4E1C2770-FE2C-45F8-8E6A-76F39EB9091E}">
      <formula1>INDIRECT(A3)</formula1>
    </dataValidation>
    <dataValidation type="list" allowBlank="1" showInputMessage="1" showErrorMessage="1" sqref="B35 B37 B41 B49:B51 B17:B19" xr:uid="{64FA9451-E7D6-4323-BFA1-B7ACE93E5F60}">
      <formula1>INDIRECT(A12)</formula1>
    </dataValidation>
    <dataValidation type="list" allowBlank="1" showInputMessage="1" showErrorMessage="1" sqref="A39" xr:uid="{E0B74064-73F4-4C49-8D38-B4504AD1D3B4}">
      <formula1>INDIRECT(A33)</formula1>
    </dataValidation>
    <dataValidation type="list" allowBlank="1" showInputMessage="1" showErrorMessage="1" sqref="B42" xr:uid="{3254FD6E-4EEF-4B72-A1D1-9C7AC27F1DC1}">
      <formula1>INDIRECT(A36)</formula1>
    </dataValidation>
    <dataValidation type="list" allowBlank="1" showInputMessage="1" showErrorMessage="1" sqref="A6" xr:uid="{DF9A0A95-A0E2-4644-A652-4D10E7AC7253}">
      <formula1>INDIRECT(A3)</formula1>
    </dataValidation>
    <dataValidation type="list" allowBlank="1" showInputMessage="1" showErrorMessage="1" sqref="A24" xr:uid="{77E59F0A-43C7-41DF-92B7-8B455DBB9F2A}">
      <formula1>INDIRECT(A12)</formula1>
    </dataValidation>
    <dataValidation type="list" allowBlank="1" showInputMessage="1" showErrorMessage="1" sqref="A7" xr:uid="{CED111A2-118D-405E-8269-E745FE6D404C}">
      <formula1>INDIRECT(A3)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23B88EA1-B1C7-4978-863A-73E658CA91A2}">
          <x14:formula1>
            <xm:f>Labor!$B$6:$B$22</xm:f>
          </x14:formula1>
          <xm:sqref>B9:B10 B12 B27 B46 B43:B44 B55 B60:B61</xm:sqref>
        </x14:dataValidation>
        <x14:dataValidation type="list" allowBlank="1" showInputMessage="1" showErrorMessage="1" xr:uid="{EDEE3073-6788-47C1-8FC3-3475E3F9CC8C}">
          <x14:formula1>
            <xm:f>Categories!$K$7:$N$7</xm:f>
          </x14:formula1>
          <xm:sqref>B3</xm:sqref>
        </x14:dataValidation>
        <x14:dataValidation type="list" allowBlank="1" showInputMessage="1" showErrorMessage="1" xr:uid="{EA367B4A-D573-4BF1-89B9-C5D5945C56D9}">
          <x14:formula1>
            <xm:f>Categories!$Q$17:$Q$32</xm:f>
          </x14:formula1>
          <xm:sqref>C13:C17 C22:C25 C30:C34</xm:sqref>
        </x14:dataValidation>
        <x14:dataValidation type="list" allowBlank="1" showInputMessage="1" showErrorMessage="1" xr:uid="{801E4AF0-8698-47DF-8016-44F2CB0FD79C}">
          <x14:formula1>
            <xm:f>Categories!$Q$2:$S$2</xm:f>
          </x14:formula1>
          <xm:sqref>A36 A44</xm:sqref>
        </x14:dataValidation>
        <x14:dataValidation type="list" allowBlank="1" showInputMessage="1" showErrorMessage="1" xr:uid="{A7044D08-731E-4EAF-AA5B-8E77E686B6A1}">
          <x14:formula1>
            <xm:f>Categories!$S$9:$S$29</xm:f>
          </x14:formula1>
          <xm:sqref>C38:C42</xm:sqref>
        </x14:dataValidation>
        <x14:dataValidation type="list" allowBlank="1" showInputMessage="1" showErrorMessage="1" xr:uid="{32AB89A2-9438-4298-AFEB-652FE9D0F300}">
          <x14:formula1>
            <xm:f>Categories!$S$33:$S$34</xm:f>
          </x14:formula1>
          <xm:sqref>C47:C50 C52 C59</xm:sqref>
        </x14:dataValidation>
        <x14:dataValidation type="list" allowBlank="1" showInputMessage="1" showErrorMessage="1" xr:uid="{9A400DB7-0781-4093-AEE2-99C290441675}">
          <x14:formula1>
            <xm:f>Categories!$O$2:$V$2</xm:f>
          </x14:formula1>
          <xm:sqref>A3 A10 A45:A50 A43</xm:sqref>
        </x14:dataValidation>
        <x14:dataValidation type="list" allowBlank="1" showInputMessage="1" showErrorMessage="1" xr:uid="{196F49D8-902C-40AA-99D0-45D46BFDDF3D}">
          <x14:formula1>
            <xm:f>Categories!$K$10:$K$18</xm:f>
          </x14:formula1>
          <xm:sqref>E60:F60</xm:sqref>
        </x14:dataValidation>
        <x14:dataValidation type="list" allowBlank="1" showInputMessage="1" showErrorMessage="1" xr:uid="{0EB7D05E-56FC-4002-9074-3A6518312FA0}">
          <x14:formula1>
            <xm:f>Categories!$K$8:$K$18</xm:f>
          </x14:formula1>
          <xm:sqref>D60</xm:sqref>
        </x14:dataValidation>
        <x14:dataValidation type="list" allowBlank="1" showInputMessage="1" showErrorMessage="1" xr:uid="{21ABE9EF-1B70-4FFC-B15C-2138DCCB3336}">
          <x14:formula1>
            <xm:f>Categories!$T$2:$V$2</xm:f>
          </x14:formula1>
          <xm:sqref>A51:A55 A57:A61</xm:sqref>
        </x14:dataValidation>
        <x14:dataValidation type="list" allowBlank="1" showInputMessage="1" showErrorMessage="1" xr:uid="{5C0027EE-6CFB-4780-9B31-F35DE4D802EF}">
          <x14:formula1>
            <xm:f>Categories!$W$5:$W$55</xm:f>
          </x14:formula1>
          <xm:sqref>D20 D56:F59 E13:F17 E19:F20 E22:F26 D28:F28 E30:F34 E38:F43 E47:F50 D45:F45 D52:F54 E4:F11 D9:D11 E36:F36</xm:sqref>
        </x14:dataValidation>
        <x14:dataValidation type="list" allowBlank="1" showInputMessage="1" showErrorMessage="1" xr:uid="{2B3D0E07-429E-43EC-B3D6-28E0D0FB5670}">
          <x14:formula1>
            <xm:f>Labor!$B$6:$B$90</xm:f>
          </x14:formula1>
          <xm:sqref>B4:B8 B11 B20 B28 B36 B45 B52:B54 B56:B59</xm:sqref>
        </x14:dataValidation>
        <x14:dataValidation type="list" allowBlank="1" showInputMessage="1" showErrorMessage="1" xr:uid="{097D026D-607A-4746-A700-FE12EBAE65DA}">
          <x14:formula1>
            <xm:f>Categories!$W$2:$W$55</xm:f>
          </x14:formula1>
          <xm:sqref>D4:D8 D36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67B0B-121C-4DEC-B7B0-BD5FD90EC013}">
  <dimension ref="A1:G93"/>
  <sheetViews>
    <sheetView topLeftCell="A57" zoomScaleNormal="100" workbookViewId="0">
      <selection activeCell="B25" sqref="B25"/>
    </sheetView>
  </sheetViews>
  <sheetFormatPr defaultRowHeight="15" x14ac:dyDescent="0.25"/>
  <cols>
    <col min="1" max="1" width="50.7109375" customWidth="1"/>
    <col min="2" max="2" width="29.28515625" customWidth="1"/>
    <col min="3" max="3" width="19.28515625" customWidth="1"/>
    <col min="4" max="4" width="20.28515625" customWidth="1"/>
    <col min="5" max="5" width="21.42578125" customWidth="1"/>
    <col min="6" max="6" width="21.28515625" customWidth="1"/>
    <col min="7" max="7" width="20.140625" customWidth="1"/>
  </cols>
  <sheetData>
    <row r="1" spans="1:7" ht="21.75" thickBot="1" x14ac:dyDescent="0.4">
      <c r="A1" s="46" t="s">
        <v>60</v>
      </c>
      <c r="B1" s="196"/>
      <c r="C1" s="48"/>
      <c r="D1" s="197"/>
      <c r="E1" s="197"/>
      <c r="F1" s="197"/>
      <c r="G1" s="198">
        <f>SUM(G2,G11,G16,G23)</f>
        <v>26690.068112523724</v>
      </c>
    </row>
    <row r="2" spans="1:7" ht="15.75" thickBot="1" x14ac:dyDescent="0.3">
      <c r="A2" s="371"/>
      <c r="B2" s="372"/>
      <c r="C2" s="51" t="s">
        <v>29</v>
      </c>
      <c r="D2" s="373" t="s">
        <v>61</v>
      </c>
      <c r="E2" s="374"/>
      <c r="F2" s="375"/>
      <c r="G2" s="310">
        <f>SUM(G4:G6)</f>
        <v>1550</v>
      </c>
    </row>
    <row r="3" spans="1:7" x14ac:dyDescent="0.25">
      <c r="A3" s="30" t="s">
        <v>62</v>
      </c>
      <c r="B3" s="138"/>
      <c r="C3" s="39"/>
      <c r="D3" s="80"/>
      <c r="E3" s="80"/>
      <c r="F3" s="4"/>
      <c r="G3" s="38"/>
    </row>
    <row r="4" spans="1:7" x14ac:dyDescent="0.25">
      <c r="A4" s="30"/>
      <c r="B4" s="4" t="s">
        <v>63</v>
      </c>
      <c r="C4" s="38">
        <v>500</v>
      </c>
      <c r="D4" s="39"/>
      <c r="E4" s="79">
        <v>1</v>
      </c>
      <c r="F4" s="4"/>
      <c r="G4" s="38">
        <f>C4*E4</f>
        <v>500</v>
      </c>
    </row>
    <row r="5" spans="1:7" x14ac:dyDescent="0.25">
      <c r="A5" s="30"/>
      <c r="B5" s="4" t="s">
        <v>64</v>
      </c>
      <c r="C5" s="199">
        <v>50</v>
      </c>
      <c r="D5" s="39"/>
      <c r="E5" s="79">
        <v>1</v>
      </c>
      <c r="F5" s="200"/>
      <c r="G5" s="38">
        <f t="shared" ref="G5:G6" si="0">C5*E5</f>
        <v>50</v>
      </c>
    </row>
    <row r="6" spans="1:7" ht="15.75" thickBot="1" x14ac:dyDescent="0.3">
      <c r="A6" s="30"/>
      <c r="B6" s="4" t="s">
        <v>65</v>
      </c>
      <c r="C6" s="199">
        <v>1000</v>
      </c>
      <c r="D6" s="39"/>
      <c r="E6" s="79">
        <v>1</v>
      </c>
      <c r="F6" s="200"/>
      <c r="G6" s="38">
        <f t="shared" si="0"/>
        <v>1000</v>
      </c>
    </row>
    <row r="7" spans="1:7" ht="15.75" thickBot="1" x14ac:dyDescent="0.3">
      <c r="A7" s="183" t="s">
        <v>66</v>
      </c>
      <c r="B7" s="148"/>
      <c r="C7" s="149"/>
      <c r="D7" s="150"/>
      <c r="E7" s="151"/>
      <c r="F7" s="152"/>
      <c r="G7" s="153">
        <f>SUM(G8)</f>
        <v>0</v>
      </c>
    </row>
    <row r="8" spans="1:7" x14ac:dyDescent="0.25">
      <c r="A8" s="30"/>
      <c r="B8" s="4" t="s">
        <v>67</v>
      </c>
      <c r="C8" s="199"/>
      <c r="D8" s="39"/>
      <c r="E8" s="79"/>
      <c r="F8" s="200"/>
      <c r="G8" s="36"/>
    </row>
    <row r="9" spans="1:7" x14ac:dyDescent="0.25">
      <c r="A9" s="30"/>
      <c r="B9" s="4"/>
      <c r="C9" s="199"/>
      <c r="D9" s="39"/>
      <c r="E9" s="79"/>
      <c r="F9" s="200"/>
      <c r="G9" s="36"/>
    </row>
    <row r="10" spans="1:7" ht="15.75" thickBot="1" x14ac:dyDescent="0.3">
      <c r="A10" s="30"/>
      <c r="B10" s="4"/>
      <c r="C10" s="200"/>
      <c r="D10" s="39"/>
      <c r="E10" s="39"/>
      <c r="F10" s="200"/>
      <c r="G10" s="39"/>
    </row>
    <row r="11" spans="1:7" ht="16.5" thickBot="1" x14ac:dyDescent="0.3">
      <c r="A11" s="183" t="s">
        <v>38</v>
      </c>
      <c r="B11" s="148"/>
      <c r="C11" s="107" t="s">
        <v>1</v>
      </c>
      <c r="D11" s="103" t="s">
        <v>2</v>
      </c>
      <c r="E11" s="103" t="s">
        <v>68</v>
      </c>
      <c r="F11" s="104" t="s">
        <v>39</v>
      </c>
      <c r="G11" s="155">
        <f>SUM(G12:G14,G23,G30,G33)</f>
        <v>12340.201058505434</v>
      </c>
    </row>
    <row r="12" spans="1:7" x14ac:dyDescent="0.25">
      <c r="A12" s="30"/>
      <c r="B12" s="4" t="s">
        <v>241</v>
      </c>
      <c r="C12" s="74">
        <f>VLOOKUP(B12,Labor!$B$3:$G90,6,FALSE)</f>
        <v>51.721797158143012</v>
      </c>
      <c r="D12" s="77">
        <v>1</v>
      </c>
      <c r="E12" s="77">
        <v>12</v>
      </c>
      <c r="F12" s="42">
        <v>1</v>
      </c>
      <c r="G12" s="81">
        <f>C12*D12*E12*F12</f>
        <v>620.66156589771617</v>
      </c>
    </row>
    <row r="13" spans="1:7" x14ac:dyDescent="0.25">
      <c r="A13" s="30"/>
      <c r="B13" s="4" t="s">
        <v>289</v>
      </c>
      <c r="C13" s="74">
        <f>VLOOKUP(B13,Labor!$B$3:$G90,6,FALSE)</f>
        <v>28.936024660108536</v>
      </c>
      <c r="D13" s="77">
        <v>1</v>
      </c>
      <c r="E13" s="77">
        <v>12</v>
      </c>
      <c r="F13" s="42">
        <v>1</v>
      </c>
      <c r="G13" s="81">
        <f>C13*D13*E13*F13</f>
        <v>347.23229592130247</v>
      </c>
    </row>
    <row r="14" spans="1:7" x14ac:dyDescent="0.25">
      <c r="A14" s="30"/>
      <c r="B14" s="4" t="s">
        <v>252</v>
      </c>
      <c r="C14" s="74">
        <f>VLOOKUP(B14,Labor!$B$3:$G90,6,FALSE)</f>
        <v>67.493374753111283</v>
      </c>
      <c r="D14" s="79">
        <v>1</v>
      </c>
      <c r="E14" s="79">
        <v>12</v>
      </c>
      <c r="F14" s="201">
        <v>2</v>
      </c>
      <c r="G14" s="81">
        <f>C14*D14*E14*F14</f>
        <v>1619.8409940746708</v>
      </c>
    </row>
    <row r="15" spans="1:7" ht="15.75" thickBot="1" x14ac:dyDescent="0.3">
      <c r="A15" s="30"/>
      <c r="B15" s="4"/>
      <c r="C15" s="75"/>
      <c r="D15" s="39"/>
      <c r="E15" s="39"/>
      <c r="F15" s="200"/>
      <c r="G15" s="39"/>
    </row>
    <row r="16" spans="1:7" ht="16.5" thickBot="1" x14ac:dyDescent="0.3">
      <c r="A16" s="30" t="s">
        <v>57</v>
      </c>
      <c r="B16" s="4"/>
      <c r="C16" s="107" t="s">
        <v>1</v>
      </c>
      <c r="D16" s="103" t="s">
        <v>2</v>
      </c>
      <c r="E16" s="103" t="s">
        <v>68</v>
      </c>
      <c r="F16" s="104" t="s">
        <v>39</v>
      </c>
      <c r="G16" s="156">
        <f>SUM(G18:G21,G27)</f>
        <v>3047.4008514065467</v>
      </c>
    </row>
    <row r="17" spans="1:7" ht="15.75" x14ac:dyDescent="0.25">
      <c r="A17" s="30" t="s">
        <v>145</v>
      </c>
      <c r="B17" s="200"/>
      <c r="C17" s="108"/>
      <c r="D17" s="76"/>
      <c r="E17" s="76"/>
      <c r="F17" s="202"/>
      <c r="G17" s="39"/>
    </row>
    <row r="18" spans="1:7" x14ac:dyDescent="0.25">
      <c r="B18" s="200" t="s">
        <v>289</v>
      </c>
      <c r="C18" s="37">
        <f>VLOOKUP(B18,Labor!$B$3:$G90,6,FALSE)</f>
        <v>28.936024660108536</v>
      </c>
      <c r="D18" s="79">
        <v>1</v>
      </c>
      <c r="E18" s="79">
        <v>12</v>
      </c>
      <c r="F18" s="41">
        <v>1</v>
      </c>
      <c r="G18" s="38">
        <f>C18*D18*E18*F18</f>
        <v>347.23229592130247</v>
      </c>
    </row>
    <row r="19" spans="1:7" x14ac:dyDescent="0.25">
      <c r="A19" s="30"/>
      <c r="B19" s="200" t="s">
        <v>290</v>
      </c>
      <c r="C19" s="37">
        <f>VLOOKUP(B19,Labor!$B$3:$G90,6,FALSE)</f>
        <v>66.973096320159556</v>
      </c>
      <c r="D19" s="79">
        <v>1</v>
      </c>
      <c r="E19" s="79">
        <v>12</v>
      </c>
      <c r="F19" s="41">
        <v>1</v>
      </c>
      <c r="G19" s="38">
        <f>C19*D19*E19*F19</f>
        <v>803.67715584191467</v>
      </c>
    </row>
    <row r="20" spans="1:7" x14ac:dyDescent="0.25">
      <c r="A20" s="30"/>
      <c r="B20" s="200" t="s">
        <v>69</v>
      </c>
      <c r="C20" s="37">
        <f>VLOOKUP(B20,Labor!$B$3:$G90,6,FALSE)</f>
        <v>60.240081305490037</v>
      </c>
      <c r="D20" s="79">
        <v>1</v>
      </c>
      <c r="E20" s="79">
        <v>12</v>
      </c>
      <c r="F20" s="41">
        <v>2</v>
      </c>
      <c r="G20" s="38">
        <f>C20*D20*E20*F20</f>
        <v>1445.7619513317609</v>
      </c>
    </row>
    <row r="21" spans="1:7" x14ac:dyDescent="0.25">
      <c r="A21" s="30"/>
      <c r="B21" s="200" t="s">
        <v>44</v>
      </c>
      <c r="C21" s="37">
        <f>VLOOKUP(B21,Labor!$B$3:$G90,6,FALSE)</f>
        <v>37.5607873592974</v>
      </c>
      <c r="D21" s="79">
        <v>1</v>
      </c>
      <c r="E21" s="79">
        <v>12</v>
      </c>
      <c r="F21" s="41">
        <v>1</v>
      </c>
      <c r="G21" s="38">
        <f>C21*D21*E21*F21</f>
        <v>450.72944831156883</v>
      </c>
    </row>
    <row r="22" spans="1:7" ht="15.75" thickBot="1" x14ac:dyDescent="0.3">
      <c r="A22" s="30"/>
      <c r="B22" s="200"/>
      <c r="C22" s="37"/>
      <c r="D22" s="110"/>
      <c r="E22" s="201"/>
      <c r="F22" s="41"/>
      <c r="G22" s="38"/>
    </row>
    <row r="23" spans="1:7" ht="16.5" thickBot="1" x14ac:dyDescent="0.3">
      <c r="A23" s="30" t="s">
        <v>38</v>
      </c>
      <c r="B23" s="200"/>
      <c r="C23" s="107" t="s">
        <v>1</v>
      </c>
      <c r="D23" s="103" t="s">
        <v>2</v>
      </c>
      <c r="E23" s="103" t="s">
        <v>68</v>
      </c>
      <c r="F23" s="104" t="s">
        <v>39</v>
      </c>
      <c r="G23" s="156">
        <f>SUM(G24:G26)</f>
        <v>9752.4662026117458</v>
      </c>
    </row>
    <row r="24" spans="1:7" x14ac:dyDescent="0.25">
      <c r="A24" s="30"/>
      <c r="B24" s="200" t="s">
        <v>42</v>
      </c>
      <c r="C24" s="37">
        <f>VLOOKUP(B24,Labor!$B$3:$G90,6,FALSE)</f>
        <v>74.012157471859467</v>
      </c>
      <c r="D24" s="110">
        <v>4</v>
      </c>
      <c r="E24" s="201">
        <v>12</v>
      </c>
      <c r="F24" s="41">
        <v>1</v>
      </c>
      <c r="G24" s="38">
        <f>C24*D24*E24*F24</f>
        <v>3552.5835586492544</v>
      </c>
    </row>
    <row r="25" spans="1:7" x14ac:dyDescent="0.25">
      <c r="A25" s="30"/>
      <c r="B25" s="200" t="s">
        <v>242</v>
      </c>
      <c r="C25" s="37">
        <f>VLOOKUP(B25,Labor!$B$3:$G90,6,FALSE)</f>
        <v>55.152064277359102</v>
      </c>
      <c r="D25" s="110">
        <v>4</v>
      </c>
      <c r="E25" s="201">
        <v>12</v>
      </c>
      <c r="F25" s="41">
        <v>1</v>
      </c>
      <c r="G25" s="38">
        <f t="shared" ref="G25:G26" si="1">C25*D25*E25*F25</f>
        <v>2647.2990853132369</v>
      </c>
    </row>
    <row r="26" spans="1:7" ht="15.75" thickBot="1" x14ac:dyDescent="0.3">
      <c r="A26" s="30"/>
      <c r="B26" s="200" t="s">
        <v>56</v>
      </c>
      <c r="C26" s="37">
        <f>VLOOKUP(B26,Labor!$B$3:$G90,6,FALSE)</f>
        <v>74.012157471859467</v>
      </c>
      <c r="D26" s="110">
        <v>4</v>
      </c>
      <c r="E26" s="201">
        <v>12</v>
      </c>
      <c r="F26" s="41">
        <v>1</v>
      </c>
      <c r="G26" s="38">
        <f t="shared" si="1"/>
        <v>3552.5835586492544</v>
      </c>
    </row>
    <row r="27" spans="1:7" ht="16.5" thickBot="1" x14ac:dyDescent="0.3">
      <c r="A27" s="30" t="s">
        <v>57</v>
      </c>
      <c r="B27" s="200"/>
      <c r="C27" s="107" t="s">
        <v>1</v>
      </c>
      <c r="D27" s="103" t="s">
        <v>2</v>
      </c>
      <c r="E27" s="103" t="s">
        <v>68</v>
      </c>
      <c r="F27" s="104" t="s">
        <v>39</v>
      </c>
      <c r="G27" s="154"/>
    </row>
    <row r="28" spans="1:7" x14ac:dyDescent="0.25">
      <c r="A28" s="30"/>
      <c r="B28" s="200"/>
      <c r="C28" s="37" t="e">
        <f>VLOOKUP(B28,Labor!$B$3:$G90,6,FALSE)</f>
        <v>#N/A</v>
      </c>
      <c r="D28" s="110"/>
      <c r="E28" s="201"/>
      <c r="F28" s="41"/>
      <c r="G28" s="38"/>
    </row>
    <row r="29" spans="1:7" ht="15.75" thickBot="1" x14ac:dyDescent="0.3">
      <c r="A29" s="30"/>
      <c r="B29" s="200"/>
      <c r="C29" s="37" t="e">
        <f>VLOOKUP(B29,Labor!$B$3:$G90,6,FALSE)</f>
        <v>#N/A</v>
      </c>
      <c r="D29" s="110"/>
      <c r="E29" s="201"/>
      <c r="F29" s="41"/>
      <c r="G29" s="38"/>
    </row>
    <row r="30" spans="1:7" ht="16.5" thickBot="1" x14ac:dyDescent="0.3">
      <c r="A30" s="30" t="s">
        <v>38</v>
      </c>
      <c r="B30" s="200"/>
      <c r="C30" s="107" t="s">
        <v>1</v>
      </c>
      <c r="D30" s="103" t="s">
        <v>2</v>
      </c>
      <c r="E30" s="103" t="s">
        <v>68</v>
      </c>
      <c r="F30" s="104" t="s">
        <v>39</v>
      </c>
      <c r="G30" s="154"/>
    </row>
    <row r="31" spans="1:7" x14ac:dyDescent="0.25">
      <c r="A31" s="30"/>
      <c r="B31" s="200"/>
      <c r="C31" s="37" t="e">
        <f>VLOOKUP(B31,Labor!$B$3:$G90,6,FALSE)</f>
        <v>#N/A</v>
      </c>
      <c r="D31" s="110"/>
      <c r="E31" s="201"/>
      <c r="F31" s="41"/>
      <c r="G31" s="38"/>
    </row>
    <row r="32" spans="1:7" ht="15.75" thickBot="1" x14ac:dyDescent="0.3">
      <c r="A32" s="30"/>
      <c r="B32" s="200"/>
      <c r="C32" s="37" t="e">
        <f>VLOOKUP(B32,Labor!$B$3:$G90,6,FALSE)</f>
        <v>#N/A</v>
      </c>
      <c r="D32" s="110"/>
      <c r="E32" s="201"/>
      <c r="F32" s="41"/>
      <c r="G32" s="38"/>
    </row>
    <row r="33" spans="1:7" ht="16.5" thickBot="1" x14ac:dyDescent="0.3">
      <c r="A33" s="30" t="s">
        <v>38</v>
      </c>
      <c r="B33" s="200"/>
      <c r="C33" s="107" t="s">
        <v>1</v>
      </c>
      <c r="D33" s="103" t="s">
        <v>2</v>
      </c>
      <c r="E33" s="103" t="s">
        <v>68</v>
      </c>
      <c r="F33" s="104" t="s">
        <v>39</v>
      </c>
      <c r="G33" s="154"/>
    </row>
    <row r="34" spans="1:7" x14ac:dyDescent="0.25">
      <c r="A34" s="30"/>
      <c r="B34" s="200"/>
      <c r="C34" s="37" t="e">
        <f>VLOOKUP(B34,Labor!$B$3:$G90,6,FALSE)</f>
        <v>#N/A</v>
      </c>
      <c r="D34" s="110"/>
      <c r="E34" s="201"/>
      <c r="F34" s="41"/>
      <c r="G34" s="38"/>
    </row>
    <row r="35" spans="1:7" ht="15.75" thickBot="1" x14ac:dyDescent="0.3">
      <c r="A35" s="184"/>
      <c r="B35" s="247"/>
      <c r="C35" s="111" t="e">
        <f>VLOOKUP(B35,Labor!$B$3:$G90,6,FALSE)</f>
        <v>#N/A</v>
      </c>
      <c r="D35" s="376"/>
      <c r="E35" s="377"/>
      <c r="F35" s="378"/>
      <c r="G35" s="45"/>
    </row>
    <row r="36" spans="1:7" x14ac:dyDescent="0.25">
      <c r="A36" s="128"/>
      <c r="B36" s="128"/>
      <c r="C36" s="128"/>
      <c r="D36" s="128"/>
      <c r="E36" s="128"/>
      <c r="F36" s="128"/>
      <c r="G36" s="128"/>
    </row>
    <row r="37" spans="1:7" ht="21.75" thickBot="1" x14ac:dyDescent="0.4">
      <c r="A37" s="209" t="s">
        <v>216</v>
      </c>
      <c r="B37" s="128"/>
      <c r="C37" s="128"/>
      <c r="D37" s="128"/>
      <c r="E37" s="128"/>
      <c r="F37" s="128"/>
      <c r="G37" s="317">
        <f>SUM(G38,G46,G63,G71,G78,G82)</f>
        <v>15541.201365318604</v>
      </c>
    </row>
    <row r="38" spans="1:7" s="203" customFormat="1" ht="15.75" x14ac:dyDescent="0.25">
      <c r="A38" s="210" t="s">
        <v>22</v>
      </c>
      <c r="B38" s="211"/>
      <c r="C38" s="212" t="s">
        <v>71</v>
      </c>
      <c r="D38" s="212" t="s">
        <v>72</v>
      </c>
      <c r="E38" s="213" t="s">
        <v>73</v>
      </c>
      <c r="F38" s="214" t="s">
        <v>74</v>
      </c>
      <c r="G38" s="313">
        <f>SUM(G39:G43)</f>
        <v>867.13072158622413</v>
      </c>
    </row>
    <row r="39" spans="1:7" x14ac:dyDescent="0.25">
      <c r="A39" s="131" t="s">
        <v>75</v>
      </c>
      <c r="B39" s="215" t="s">
        <v>282</v>
      </c>
      <c r="C39" s="294">
        <f>VLOOKUP(B39,Labor!$B$3:$G90,6,FALSE)</f>
        <v>43.356536079311205</v>
      </c>
      <c r="D39" s="216">
        <v>0.16</v>
      </c>
      <c r="E39" s="216">
        <v>25</v>
      </c>
      <c r="F39" s="216"/>
      <c r="G39" s="312">
        <f>C39*D39*E39</f>
        <v>173.42614431724482</v>
      </c>
    </row>
    <row r="40" spans="1:7" x14ac:dyDescent="0.25">
      <c r="A40" s="131" t="s">
        <v>76</v>
      </c>
      <c r="B40" s="215" t="s">
        <v>282</v>
      </c>
      <c r="C40" s="294">
        <f>VLOOKUP(B40,Labor!$B$3:$G90,6,FALSE)</f>
        <v>43.356536079311205</v>
      </c>
      <c r="D40" s="216">
        <v>0.16</v>
      </c>
      <c r="E40" s="216">
        <v>25</v>
      </c>
      <c r="F40" s="216"/>
      <c r="G40" s="312">
        <f t="shared" ref="G40:G43" si="2">C40*D40*E40</f>
        <v>173.42614431724482</v>
      </c>
    </row>
    <row r="41" spans="1:7" x14ac:dyDescent="0.25">
      <c r="A41" s="131" t="s">
        <v>77</v>
      </c>
      <c r="B41" s="215" t="s">
        <v>282</v>
      </c>
      <c r="C41" s="294">
        <f>VLOOKUP(B41,Labor!$B$3:$G91,6,FALSE)</f>
        <v>43.356536079311205</v>
      </c>
      <c r="D41" s="216">
        <v>0.16</v>
      </c>
      <c r="E41" s="216">
        <v>25</v>
      </c>
      <c r="F41" s="216"/>
      <c r="G41" s="312">
        <f t="shared" si="2"/>
        <v>173.42614431724482</v>
      </c>
    </row>
    <row r="42" spans="1:7" x14ac:dyDescent="0.25">
      <c r="A42" s="131" t="s">
        <v>78</v>
      </c>
      <c r="B42" s="215" t="s">
        <v>282</v>
      </c>
      <c r="C42" s="294">
        <f>VLOOKUP(B42,Labor!$B$3:$G92,6,FALSE)</f>
        <v>43.356536079311205</v>
      </c>
      <c r="D42" s="216">
        <v>0.16</v>
      </c>
      <c r="E42" s="216">
        <v>25</v>
      </c>
      <c r="F42" s="216"/>
      <c r="G42" s="312">
        <f t="shared" si="2"/>
        <v>173.42614431724482</v>
      </c>
    </row>
    <row r="43" spans="1:7" ht="75" x14ac:dyDescent="0.25">
      <c r="A43" s="311" t="s">
        <v>79</v>
      </c>
      <c r="B43" s="215" t="s">
        <v>282</v>
      </c>
      <c r="C43" s="294">
        <f>VLOOKUP(B43,Labor!$B$3:$G93,6,FALSE)</f>
        <v>43.356536079311205</v>
      </c>
      <c r="D43" s="216">
        <v>0.16</v>
      </c>
      <c r="E43" s="216">
        <v>25</v>
      </c>
      <c r="F43" s="216"/>
      <c r="G43" s="312">
        <f t="shared" si="2"/>
        <v>173.42614431724482</v>
      </c>
    </row>
    <row r="44" spans="1:7" x14ac:dyDescent="0.25">
      <c r="A44" s="131" t="s">
        <v>154</v>
      </c>
      <c r="B44" s="216"/>
      <c r="C44" s="216"/>
      <c r="D44" s="216"/>
      <c r="E44" s="216"/>
      <c r="F44" s="216"/>
      <c r="G44" s="312"/>
    </row>
    <row r="45" spans="1:7" ht="15.75" thickBot="1" x14ac:dyDescent="0.3">
      <c r="A45" s="131"/>
      <c r="B45" s="216"/>
      <c r="C45" s="216"/>
      <c r="D45" s="216"/>
      <c r="E45" s="216"/>
      <c r="F45" s="216"/>
      <c r="G45" s="217"/>
    </row>
    <row r="46" spans="1:7" ht="16.5" thickBot="1" x14ac:dyDescent="0.3">
      <c r="A46" s="343" t="s">
        <v>23</v>
      </c>
      <c r="B46" s="324"/>
      <c r="C46" s="344" t="s">
        <v>71</v>
      </c>
      <c r="D46" s="344" t="s">
        <v>72</v>
      </c>
      <c r="E46" s="345" t="s">
        <v>73</v>
      </c>
      <c r="F46" s="346" t="s">
        <v>74</v>
      </c>
      <c r="G46" s="347">
        <f>SUM(G47:G59)</f>
        <v>542.16073174941039</v>
      </c>
    </row>
    <row r="47" spans="1:7" ht="15.75" x14ac:dyDescent="0.25">
      <c r="A47" s="204" t="s">
        <v>80</v>
      </c>
      <c r="B47" s="89" t="s">
        <v>69</v>
      </c>
      <c r="C47" s="314">
        <f>VLOOKUP(B58,Labor!$B$3:$G53,6,FALSE)</f>
        <v>60.240081305490037</v>
      </c>
      <c r="D47" s="231">
        <v>1</v>
      </c>
      <c r="E47" s="231">
        <v>8</v>
      </c>
      <c r="F47" s="228"/>
      <c r="G47" s="309">
        <f>C47*D47*E47</f>
        <v>481.92065044392029</v>
      </c>
    </row>
    <row r="48" spans="1:7" x14ac:dyDescent="0.25">
      <c r="A48" s="218" t="s">
        <v>81</v>
      </c>
      <c r="B48" s="219"/>
      <c r="C48" s="220" t="s">
        <v>82</v>
      </c>
      <c r="D48" s="220" t="s">
        <v>83</v>
      </c>
      <c r="E48" s="221" t="s">
        <v>73</v>
      </c>
      <c r="F48" s="222" t="s">
        <v>74</v>
      </c>
      <c r="G48" s="217"/>
    </row>
    <row r="49" spans="1:7" x14ac:dyDescent="0.25">
      <c r="A49" s="223"/>
      <c r="B49" s="219" t="s">
        <v>84</v>
      </c>
      <c r="C49" s="224" t="s">
        <v>191</v>
      </c>
      <c r="D49" s="293">
        <f>VLOOKUP(C49,Categories!Q17:R32,2,FALSE)</f>
        <v>290.68</v>
      </c>
      <c r="E49" s="224"/>
      <c r="F49" s="224"/>
      <c r="G49" s="217"/>
    </row>
    <row r="50" spans="1:7" x14ac:dyDescent="0.25">
      <c r="A50" s="223"/>
      <c r="B50" s="219" t="s">
        <v>86</v>
      </c>
      <c r="C50" s="224" t="s">
        <v>92</v>
      </c>
      <c r="D50" s="293">
        <f>VLOOKUP(C50,Categories!Q17:R32,2,FALSE)</f>
        <v>4.38</v>
      </c>
      <c r="E50" s="231">
        <v>2</v>
      </c>
      <c r="F50" s="224"/>
      <c r="G50" s="217"/>
    </row>
    <row r="51" spans="1:7" x14ac:dyDescent="0.25">
      <c r="A51" s="223"/>
      <c r="B51" s="219" t="s">
        <v>86</v>
      </c>
      <c r="C51" s="224" t="s">
        <v>87</v>
      </c>
      <c r="D51" s="293">
        <f>VLOOKUP(C51,Categories!Q17:R32,2,FALSE)</f>
        <v>1.46</v>
      </c>
      <c r="E51" s="231">
        <v>2</v>
      </c>
      <c r="F51" s="224"/>
      <c r="G51" s="217"/>
    </row>
    <row r="52" spans="1:7" x14ac:dyDescent="0.25">
      <c r="A52" s="223"/>
      <c r="B52" s="219" t="s">
        <v>89</v>
      </c>
      <c r="C52" s="224" t="s">
        <v>90</v>
      </c>
      <c r="D52" s="293">
        <f>VLOOKUP(C52,Categories!Q17:R32,2,FALSE)</f>
        <v>4</v>
      </c>
      <c r="E52" s="231">
        <v>2</v>
      </c>
      <c r="F52" s="224"/>
      <c r="G52" s="217"/>
    </row>
    <row r="53" spans="1:7" x14ac:dyDescent="0.25">
      <c r="A53" s="223"/>
      <c r="B53" s="219" t="s">
        <v>91</v>
      </c>
      <c r="C53" s="224" t="s">
        <v>100</v>
      </c>
      <c r="D53" s="293">
        <f>VLOOKUP(C53,Categories!Q17:R32,2,FALSE)</f>
        <v>8.76</v>
      </c>
      <c r="E53" s="231">
        <v>2</v>
      </c>
      <c r="F53" s="224"/>
      <c r="G53" s="217"/>
    </row>
    <row r="54" spans="1:7" x14ac:dyDescent="0.25">
      <c r="A54" s="131"/>
      <c r="B54" s="216"/>
      <c r="C54" s="216"/>
      <c r="D54" s="216"/>
      <c r="E54" s="216"/>
      <c r="F54" s="216"/>
      <c r="G54" s="217"/>
    </row>
    <row r="55" spans="1:7" x14ac:dyDescent="0.25">
      <c r="A55" s="131"/>
      <c r="B55" s="216"/>
      <c r="C55" s="216"/>
      <c r="D55" s="216"/>
      <c r="E55" s="216"/>
      <c r="F55" s="216"/>
      <c r="G55" s="217"/>
    </row>
    <row r="56" spans="1:7" ht="15.75" x14ac:dyDescent="0.25">
      <c r="A56" s="225"/>
      <c r="B56" s="219"/>
      <c r="C56" s="220" t="s">
        <v>71</v>
      </c>
      <c r="D56" s="220" t="s">
        <v>72</v>
      </c>
      <c r="E56" s="221" t="s">
        <v>73</v>
      </c>
      <c r="F56" s="222" t="s">
        <v>74</v>
      </c>
      <c r="G56" s="217"/>
    </row>
    <row r="57" spans="1:7" ht="15.75" x14ac:dyDescent="0.25">
      <c r="A57" s="225"/>
      <c r="B57" s="219"/>
      <c r="C57" s="226"/>
      <c r="D57" s="226"/>
      <c r="E57" s="227"/>
      <c r="F57" s="228"/>
      <c r="G57" s="217"/>
    </row>
    <row r="58" spans="1:7" x14ac:dyDescent="0.25">
      <c r="A58" s="229" t="s">
        <v>93</v>
      </c>
      <c r="B58" s="219" t="s">
        <v>69</v>
      </c>
      <c r="C58" s="230">
        <f>VLOOKUP(B58,Labor!$B$3:$G53,6,FALSE)</f>
        <v>60.240081305490037</v>
      </c>
      <c r="D58" s="219">
        <v>1</v>
      </c>
      <c r="E58" s="219">
        <v>1</v>
      </c>
      <c r="F58" s="219"/>
      <c r="G58" s="315">
        <f>C58*D58*E58</f>
        <v>60.240081305490037</v>
      </c>
    </row>
    <row r="59" spans="1:7" x14ac:dyDescent="0.25">
      <c r="A59" s="131"/>
      <c r="B59" s="216"/>
      <c r="C59" s="216"/>
      <c r="D59" s="216"/>
      <c r="E59" s="216"/>
      <c r="F59" s="216"/>
      <c r="G59" s="217"/>
    </row>
    <row r="60" spans="1:7" x14ac:dyDescent="0.25">
      <c r="A60" s="131"/>
      <c r="B60" s="216"/>
      <c r="C60" s="216"/>
      <c r="D60" s="216"/>
      <c r="E60" s="216"/>
      <c r="F60" s="216"/>
      <c r="G60" s="217"/>
    </row>
    <row r="61" spans="1:7" x14ac:dyDescent="0.25">
      <c r="A61" s="131"/>
      <c r="B61" s="216"/>
      <c r="C61" s="216"/>
      <c r="D61" s="216"/>
      <c r="E61" s="216"/>
      <c r="F61" s="216"/>
      <c r="G61" s="217"/>
    </row>
    <row r="62" spans="1:7" ht="15.75" thickBot="1" x14ac:dyDescent="0.3">
      <c r="A62" s="218"/>
      <c r="B62" s="219"/>
      <c r="C62" s="226" t="s">
        <v>71</v>
      </c>
      <c r="D62" s="226" t="s">
        <v>72</v>
      </c>
      <c r="E62" s="227" t="s">
        <v>73</v>
      </c>
      <c r="F62" s="228" t="s">
        <v>74</v>
      </c>
      <c r="G62" s="217"/>
    </row>
    <row r="63" spans="1:7" ht="15.75" thickBot="1" x14ac:dyDescent="0.3">
      <c r="A63" s="343" t="s">
        <v>24</v>
      </c>
      <c r="B63" s="349" t="s">
        <v>69</v>
      </c>
      <c r="C63" s="350">
        <f>VLOOKUP(B63,Labor!$B$3:$G44,6,FALSE)</f>
        <v>60.240081305490037</v>
      </c>
      <c r="D63" s="351">
        <v>0.16</v>
      </c>
      <c r="E63" s="349">
        <v>25</v>
      </c>
      <c r="F63" s="349"/>
      <c r="G63" s="352">
        <f>C63*D63*E63</f>
        <v>240.96032522196015</v>
      </c>
    </row>
    <row r="64" spans="1:7" x14ac:dyDescent="0.25">
      <c r="A64" s="218"/>
      <c r="B64" s="219"/>
      <c r="C64" s="220" t="s">
        <v>82</v>
      </c>
      <c r="D64" s="220" t="s">
        <v>97</v>
      </c>
      <c r="E64" s="221" t="s">
        <v>73</v>
      </c>
      <c r="F64" s="222" t="s">
        <v>74</v>
      </c>
      <c r="G64" s="217"/>
    </row>
    <row r="65" spans="1:7" x14ac:dyDescent="0.25">
      <c r="A65" s="218"/>
      <c r="B65" s="219" t="s">
        <v>101</v>
      </c>
      <c r="C65" s="231" t="s">
        <v>102</v>
      </c>
      <c r="D65" s="219">
        <f>VLOOKUP(C65,Categories!S9:T29,2,FALSE)</f>
        <v>0.14000000000000001</v>
      </c>
      <c r="E65" s="219">
        <v>5</v>
      </c>
      <c r="F65" s="219"/>
      <c r="G65" s="217"/>
    </row>
    <row r="66" spans="1:7" x14ac:dyDescent="0.25">
      <c r="A66" s="218"/>
      <c r="B66" s="219" t="s">
        <v>103</v>
      </c>
      <c r="C66" s="230" t="s">
        <v>104</v>
      </c>
      <c r="D66" s="219">
        <f>VLOOKUP(C66,Categories!S9:T29,2,FALSE)</f>
        <v>0.16</v>
      </c>
      <c r="E66" s="219">
        <v>5</v>
      </c>
      <c r="F66" s="219"/>
      <c r="G66" s="217"/>
    </row>
    <row r="67" spans="1:7" x14ac:dyDescent="0.25">
      <c r="A67" s="218"/>
      <c r="B67" s="231" t="s">
        <v>105</v>
      </c>
      <c r="C67" s="230" t="s">
        <v>106</v>
      </c>
      <c r="D67" s="219">
        <f>VLOOKUP(C67,Categories!S9:T29,2,FALSE)</f>
        <v>0.24</v>
      </c>
      <c r="E67" s="219">
        <v>5</v>
      </c>
      <c r="F67" s="219"/>
      <c r="G67" s="217"/>
    </row>
    <row r="68" spans="1:7" x14ac:dyDescent="0.25">
      <c r="A68" s="218"/>
      <c r="B68" s="219" t="s">
        <v>107</v>
      </c>
      <c r="C68" s="230" t="s">
        <v>108</v>
      </c>
      <c r="D68" s="219">
        <f>VLOOKUP(C68,Categories!S9:T29,2,FALSE)</f>
        <v>0.26</v>
      </c>
      <c r="E68" s="219">
        <v>5</v>
      </c>
      <c r="F68" s="219"/>
      <c r="G68" s="217"/>
    </row>
    <row r="69" spans="1:7" x14ac:dyDescent="0.25">
      <c r="A69" s="218"/>
      <c r="B69" s="219" t="s">
        <v>109</v>
      </c>
      <c r="C69" s="230" t="s">
        <v>110</v>
      </c>
      <c r="D69" s="219">
        <f>VLOOKUP(C69,Categories!S9:T29,2,FALSE)</f>
        <v>0.3</v>
      </c>
      <c r="E69" s="219">
        <v>5</v>
      </c>
      <c r="F69" s="219"/>
      <c r="G69" s="217"/>
    </row>
    <row r="70" spans="1:7" ht="15.75" thickBot="1" x14ac:dyDescent="0.3">
      <c r="A70" s="218"/>
      <c r="B70" s="219"/>
      <c r="C70" s="230"/>
      <c r="D70" s="219"/>
      <c r="E70" s="219"/>
      <c r="F70" s="219"/>
      <c r="G70" s="217"/>
    </row>
    <row r="71" spans="1:7" ht="15.75" thickBot="1" x14ac:dyDescent="0.3">
      <c r="A71" s="343" t="s">
        <v>25</v>
      </c>
      <c r="B71" s="349"/>
      <c r="C71" s="344" t="s">
        <v>71</v>
      </c>
      <c r="D71" s="344" t="s">
        <v>72</v>
      </c>
      <c r="E71" s="345" t="s">
        <v>73</v>
      </c>
      <c r="F71" s="346" t="s">
        <v>74</v>
      </c>
      <c r="G71" s="353">
        <f>G72</f>
        <v>30.120040652745018</v>
      </c>
    </row>
    <row r="72" spans="1:7" x14ac:dyDescent="0.25">
      <c r="A72" s="218"/>
      <c r="B72" s="219" t="s">
        <v>69</v>
      </c>
      <c r="C72" s="230">
        <f>VLOOKUP(B72,Labor!$B$3:$G44,6,FALSE)</f>
        <v>60.240081305490037</v>
      </c>
      <c r="D72" s="316">
        <v>0.5</v>
      </c>
      <c r="E72" s="219">
        <v>1</v>
      </c>
      <c r="F72" s="219"/>
      <c r="G72" s="348">
        <f>C72*D72*E72</f>
        <v>30.120040652745018</v>
      </c>
    </row>
    <row r="73" spans="1:7" x14ac:dyDescent="0.25">
      <c r="A73" s="218"/>
      <c r="B73" s="219"/>
      <c r="C73" s="220" t="s">
        <v>82</v>
      </c>
      <c r="D73" s="220" t="s">
        <v>97</v>
      </c>
      <c r="E73" s="221" t="s">
        <v>73</v>
      </c>
      <c r="F73" s="222" t="s">
        <v>74</v>
      </c>
      <c r="G73" s="217"/>
    </row>
    <row r="74" spans="1:7" x14ac:dyDescent="0.25">
      <c r="A74" s="218"/>
      <c r="B74" s="219" t="s">
        <v>111</v>
      </c>
      <c r="C74" s="230" t="s">
        <v>112</v>
      </c>
      <c r="D74" s="219">
        <f>VLOOKUP(C74,Categories!S33:T34,2,FALSE)</f>
        <v>0.59</v>
      </c>
      <c r="E74" s="219"/>
      <c r="F74" s="219"/>
      <c r="G74" s="217"/>
    </row>
    <row r="75" spans="1:7" x14ac:dyDescent="0.25">
      <c r="A75" s="218"/>
      <c r="B75" s="219" t="s">
        <v>113</v>
      </c>
      <c r="C75" s="230" t="s">
        <v>114</v>
      </c>
      <c r="D75" s="219">
        <f>VLOOKUP(C75,Categories!S33:T34,2,FALSE)</f>
        <v>998</v>
      </c>
      <c r="E75" s="219">
        <v>1</v>
      </c>
      <c r="F75" s="219"/>
      <c r="G75" s="217"/>
    </row>
    <row r="76" spans="1:7" x14ac:dyDescent="0.25">
      <c r="A76" s="232"/>
      <c r="B76" s="219" t="s">
        <v>115</v>
      </c>
      <c r="C76" s="230" t="s">
        <v>112</v>
      </c>
      <c r="D76" s="219">
        <f>VLOOKUP(C76,Categories!S33:T34,2,FALSE)</f>
        <v>0.59</v>
      </c>
      <c r="E76" s="219"/>
      <c r="F76" s="219"/>
      <c r="G76" s="217"/>
    </row>
    <row r="77" spans="1:7" ht="15.75" thickBot="1" x14ac:dyDescent="0.3">
      <c r="A77" s="232"/>
      <c r="B77" s="219"/>
      <c r="C77" s="230"/>
      <c r="D77" s="219"/>
      <c r="E77" s="219"/>
      <c r="F77" s="219"/>
      <c r="G77" s="217"/>
    </row>
    <row r="78" spans="1:7" ht="15.75" thickBot="1" x14ac:dyDescent="0.3">
      <c r="A78" s="343" t="s">
        <v>116</v>
      </c>
      <c r="B78" s="349"/>
      <c r="C78" s="344" t="s">
        <v>71</v>
      </c>
      <c r="D78" s="344" t="s">
        <v>117</v>
      </c>
      <c r="E78" s="346" t="s">
        <v>118</v>
      </c>
      <c r="F78" s="346" t="s">
        <v>74</v>
      </c>
      <c r="G78" s="353">
        <f>SUM(G80:G81)</f>
        <v>11761.863122974553</v>
      </c>
    </row>
    <row r="79" spans="1:7" x14ac:dyDescent="0.25">
      <c r="A79" s="232"/>
      <c r="B79" s="219"/>
      <c r="C79" s="230"/>
      <c r="D79" s="219"/>
      <c r="E79" s="219"/>
      <c r="F79" s="219"/>
      <c r="G79" s="217"/>
    </row>
    <row r="80" spans="1:7" x14ac:dyDescent="0.25">
      <c r="A80" s="232"/>
      <c r="B80" s="219" t="s">
        <v>56</v>
      </c>
      <c r="C80" s="230">
        <f>VLOOKUP(B80,Labor!$B$3:$G44,6,FALSE)</f>
        <v>74.012157471859467</v>
      </c>
      <c r="D80" s="219">
        <v>4</v>
      </c>
      <c r="E80" s="219">
        <v>20</v>
      </c>
      <c r="F80" s="219"/>
      <c r="G80" s="315">
        <f>C80*D80*E80</f>
        <v>5920.9725977487578</v>
      </c>
    </row>
    <row r="81" spans="1:7" ht="15.75" thickBot="1" x14ac:dyDescent="0.3">
      <c r="A81" s="232"/>
      <c r="B81" s="219" t="s">
        <v>41</v>
      </c>
      <c r="C81" s="230">
        <f>VLOOKUP(B81,Labor!$B$3:$G45,6,FALSE)</f>
        <v>73.011131565322444</v>
      </c>
      <c r="D81" s="219">
        <v>4</v>
      </c>
      <c r="E81" s="219">
        <v>20</v>
      </c>
      <c r="F81" s="219"/>
      <c r="G81" s="315">
        <f>C81*D81*E81</f>
        <v>5840.8905252257955</v>
      </c>
    </row>
    <row r="82" spans="1:7" ht="15.75" thickBot="1" x14ac:dyDescent="0.3">
      <c r="A82" s="343" t="s">
        <v>119</v>
      </c>
      <c r="B82" s="349"/>
      <c r="C82" s="344" t="s">
        <v>71</v>
      </c>
      <c r="D82" s="344" t="s">
        <v>117</v>
      </c>
      <c r="E82" s="346" t="s">
        <v>118</v>
      </c>
      <c r="F82" s="346" t="s">
        <v>74</v>
      </c>
      <c r="G82" s="353">
        <f>SUM(G83:G84)</f>
        <v>2098.9664231337129</v>
      </c>
    </row>
    <row r="83" spans="1:7" x14ac:dyDescent="0.25">
      <c r="A83" s="232" t="s">
        <v>307</v>
      </c>
      <c r="B83" s="219" t="s">
        <v>41</v>
      </c>
      <c r="C83" s="230">
        <f>VLOOKUP(B83,Labor!$B$3:$G44,6,FALSE)</f>
        <v>73.011131565322444</v>
      </c>
      <c r="D83" s="219">
        <v>1</v>
      </c>
      <c r="E83" s="219">
        <v>20</v>
      </c>
      <c r="F83" s="219"/>
      <c r="G83" s="315">
        <f>C83*D83*E83</f>
        <v>1460.2226313064489</v>
      </c>
    </row>
    <row r="84" spans="1:7" x14ac:dyDescent="0.25">
      <c r="A84" s="232"/>
      <c r="B84" s="219" t="s">
        <v>45</v>
      </c>
      <c r="C84" s="230">
        <f>VLOOKUP(B84,Labor!$B$3:$G45,6,FALSE)</f>
        <v>31.937189591363204</v>
      </c>
      <c r="D84" s="219">
        <v>1</v>
      </c>
      <c r="E84" s="219">
        <v>20</v>
      </c>
      <c r="F84" s="219"/>
      <c r="G84" s="315">
        <f>C84*D84*E84</f>
        <v>638.74379182726409</v>
      </c>
    </row>
    <row r="85" spans="1:7" x14ac:dyDescent="0.25">
      <c r="A85" s="131"/>
      <c r="B85" s="216"/>
      <c r="C85" s="216"/>
      <c r="D85" s="216"/>
      <c r="E85" s="216"/>
      <c r="F85" s="216"/>
      <c r="G85" s="217"/>
    </row>
    <row r="86" spans="1:7" x14ac:dyDescent="0.25">
      <c r="A86" s="131"/>
      <c r="B86" s="216"/>
      <c r="C86" s="216"/>
      <c r="D86" s="216"/>
      <c r="E86" s="216"/>
      <c r="F86" s="216"/>
      <c r="G86" s="217"/>
    </row>
    <row r="87" spans="1:7" x14ac:dyDescent="0.25">
      <c r="A87" s="131"/>
      <c r="B87" s="216"/>
      <c r="C87" s="216"/>
      <c r="D87" s="216"/>
      <c r="E87" s="216"/>
      <c r="F87" s="216"/>
      <c r="G87" s="217"/>
    </row>
    <row r="88" spans="1:7" x14ac:dyDescent="0.25">
      <c r="A88" s="131"/>
      <c r="B88" s="216"/>
      <c r="C88" s="216"/>
      <c r="D88" s="216"/>
      <c r="E88" s="216"/>
      <c r="F88" s="216"/>
      <c r="G88" s="217"/>
    </row>
    <row r="89" spans="1:7" x14ac:dyDescent="0.25">
      <c r="A89" s="131"/>
      <c r="B89" s="216"/>
      <c r="C89" s="216"/>
      <c r="D89" s="216"/>
      <c r="E89" s="216"/>
      <c r="F89" s="216"/>
      <c r="G89" s="217"/>
    </row>
    <row r="90" spans="1:7" x14ac:dyDescent="0.25">
      <c r="A90" s="131"/>
      <c r="B90" s="216"/>
      <c r="C90" s="216"/>
      <c r="D90" s="216"/>
      <c r="E90" s="216"/>
      <c r="F90" s="216"/>
      <c r="G90" s="217"/>
    </row>
    <row r="91" spans="1:7" x14ac:dyDescent="0.25">
      <c r="A91" s="131"/>
      <c r="B91" s="216"/>
      <c r="C91" s="216"/>
      <c r="D91" s="216"/>
      <c r="E91" s="216"/>
      <c r="F91" s="216"/>
      <c r="G91" s="217"/>
    </row>
    <row r="92" spans="1:7" x14ac:dyDescent="0.25">
      <c r="A92" s="131"/>
      <c r="B92" s="216"/>
      <c r="C92" s="216"/>
      <c r="D92" s="216"/>
      <c r="E92" s="216"/>
      <c r="F92" s="216"/>
      <c r="G92" s="217"/>
    </row>
    <row r="93" spans="1:7" ht="15.75" thickBot="1" x14ac:dyDescent="0.3">
      <c r="A93" s="233"/>
      <c r="B93" s="234"/>
      <c r="C93" s="234"/>
      <c r="D93" s="234"/>
      <c r="E93" s="234"/>
      <c r="F93" s="234"/>
      <c r="G93" s="235"/>
    </row>
  </sheetData>
  <mergeCells count="3">
    <mergeCell ref="A2:B2"/>
    <mergeCell ref="D2:F2"/>
    <mergeCell ref="D35:F35"/>
  </mergeCells>
  <phoneticPr fontId="25" type="noConversion"/>
  <dataValidations count="17">
    <dataValidation type="list" allowBlank="1" showInputMessage="1" showErrorMessage="1" sqref="A17 A56:A57 A64:A65 A69 A67 A24 A28 A34 A12 A31 A39 A45 A47" xr:uid="{660C6864-1DBA-49BD-A22F-E21653ACBA21}">
      <formula1>INDIRECT(A11)</formula1>
    </dataValidation>
    <dataValidation type="list" allowBlank="1" showInputMessage="1" showErrorMessage="1" sqref="A35" xr:uid="{7772251E-479C-4135-8681-4EB67D914D59}">
      <formula1>Trainings</formula1>
    </dataValidation>
    <dataValidation type="list" allowBlank="1" showInputMessage="1" showErrorMessage="1" sqref="B5:B7" xr:uid="{69CC95D1-32CF-4190-AEEF-BDD86DBB6578}">
      <formula1>License</formula1>
    </dataValidation>
    <dataValidation type="list" allowBlank="1" showInputMessage="1" showErrorMessage="1" sqref="B4 B8 B49" xr:uid="{DF8E2A62-57E9-4845-9F57-83F941D7068C}">
      <formula1>INDIRECT(A3)</formula1>
    </dataValidation>
    <dataValidation type="list" allowBlank="1" showInputMessage="1" showErrorMessage="1" sqref="A48" xr:uid="{06BB8C2F-A26F-4CD3-9BCE-4ADF6C57AF52}">
      <formula1>Buprenorphine_Medication</formula1>
    </dataValidation>
    <dataValidation type="list" allowBlank="1" showInputMessage="1" showErrorMessage="1" sqref="B50 B65" xr:uid="{C1E61AB9-211D-4D42-8A82-5B983A1AFB45}">
      <formula1>INDIRECT(A48)</formula1>
    </dataValidation>
    <dataValidation type="list" allowBlank="1" showInputMessage="1" showErrorMessage="1" sqref="B51 B66 B74" xr:uid="{DA1DFF9E-6008-4EC9-90A4-AC65143CDBD3}">
      <formula1>INDIRECT(A48)</formula1>
    </dataValidation>
    <dataValidation type="list" allowBlank="1" showInputMessage="1" showErrorMessage="1" sqref="B52 B67 B75" xr:uid="{E66C12A8-CF9B-4212-944F-C6646876587C}">
      <formula1>INDIRECT(A48)</formula1>
    </dataValidation>
    <dataValidation type="list" allowBlank="1" showInputMessage="1" showErrorMessage="1" sqref="B53 B56:B57 B62 B64 B68 B76:B78" xr:uid="{E4884E4A-7267-422C-B84F-7264B4C16454}">
      <formula1>INDIRECT(A48)</formula1>
    </dataValidation>
    <dataValidation type="list" allowBlank="1" showInputMessage="1" showErrorMessage="1" sqref="A58" xr:uid="{6E52541A-8A98-4CB1-94C0-FF68BC2A4D08}">
      <formula1>INDIRECT(A48)</formula1>
    </dataValidation>
    <dataValidation type="list" allowBlank="1" showInputMessage="1" showErrorMessage="1" sqref="A68" xr:uid="{154CEEC8-4B2F-468C-8EE9-8BA502B8A031}">
      <formula1>INDIRECT(A57)</formula1>
    </dataValidation>
    <dataValidation type="list" allowBlank="1" showInputMessage="1" showErrorMessage="1" sqref="A62 A40" xr:uid="{A8CE5576-82FF-4ACF-9CB7-C9FD77D1DBDB}">
      <formula1>INDIRECT(A38)</formula1>
    </dataValidation>
    <dataValidation type="list" allowBlank="1" showInputMessage="1" showErrorMessage="1" sqref="A66 A44" xr:uid="{08F77B1D-1F46-42DA-834B-DA6F0506303F}">
      <formula1>INDIRECT(A38)</formula1>
    </dataValidation>
    <dataValidation type="list" allowBlank="1" showInputMessage="1" showErrorMessage="1" sqref="B69" xr:uid="{EC30D5C4-87D8-4CDE-BDF4-11B01975DDDE}">
      <formula1>INDIRECT(A63)</formula1>
    </dataValidation>
    <dataValidation type="list" allowBlank="1" showInputMessage="1" showErrorMessage="1" sqref="A41" xr:uid="{29CFEBE6-FFE5-4DF4-9FD9-200963365F05}">
      <formula1>INDIRECT(A38)</formula1>
    </dataValidation>
    <dataValidation type="list" allowBlank="1" showInputMessage="1" showErrorMessage="1" sqref="A42" xr:uid="{CC1462B0-6B9C-45C3-BA16-AFBC1F31B7DB}">
      <formula1>INDIRECT(A38)</formula1>
    </dataValidation>
    <dataValidation type="list" allowBlank="1" showInputMessage="1" showErrorMessage="1" sqref="A43" xr:uid="{D248AC50-4FF5-4807-B947-B50B0D1454B4}">
      <formula1>INDIRECT(A38)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EEF0BB9-C7B8-450E-B727-7E0025305020}">
          <x14:formula1>
            <xm:f>Categories!$W$5:$W$55</xm:f>
          </x14:formula1>
          <xm:sqref>E4:E9 D83:F84 D79:F81 E74:F76 E63:F63 E65:F69 D47:E47 D58:F58 E49:F53 D34:F35 D12:F15 D17:F22 D24:F26 D28:F29 D31:F32 E39:F45 D44:D45 E72:F72</xm:sqref>
        </x14:dataValidation>
        <x14:dataValidation type="list" allowBlank="1" showInputMessage="1" showErrorMessage="1" xr:uid="{E4230B1A-F53C-49F9-A602-067A6E9C3967}">
          <x14:formula1>
            <xm:f>Categories!$F$2:$M$2</xm:f>
          </x14:formula1>
          <xm:sqref>A13:A16 A3:A11 A25:A27 A29:A30 A32:A33 A19:A23</xm:sqref>
        </x14:dataValidation>
        <x14:dataValidation type="list" allowBlank="1" showInputMessage="1" showErrorMessage="1" xr:uid="{C0E7A557-99B0-482A-8531-CAE3C369E437}">
          <x14:formula1>
            <xm:f>Labor!$B$6:$B$22</xm:f>
          </x14:formula1>
          <xm:sqref>B33 B22:B23 B27 B30 B46</xm:sqref>
        </x14:dataValidation>
        <x14:dataValidation type="list" allowBlank="1" showInputMessage="1" showErrorMessage="1" xr:uid="{717B46F9-D43C-4D48-A081-0FEFB0D86819}">
          <x14:formula1>
            <xm:f>Labor!$B$6:$B$15</xm:f>
          </x14:formula1>
          <xm:sqref>B15:B17</xm:sqref>
        </x14:dataValidation>
        <x14:dataValidation type="list" allowBlank="1" showInputMessage="1" showErrorMessage="1" xr:uid="{FA4FA1AD-B9DA-4646-9A50-E9AC9D35D7C9}">
          <x14:formula1>
            <xm:f>Categories!$F$2:$V$2</xm:f>
          </x14:formula1>
          <xm:sqref>A38</xm:sqref>
        </x14:dataValidation>
        <x14:dataValidation type="list" allowBlank="1" showInputMessage="1" showErrorMessage="1" xr:uid="{99F8E038-1EC3-41F4-B079-A8DE942367CB}">
          <x14:formula1>
            <xm:f>Categories!$Q$17:$Q$32</xm:f>
          </x14:formula1>
          <xm:sqref>C49:C53</xm:sqref>
        </x14:dataValidation>
        <x14:dataValidation type="list" allowBlank="1" showInputMessage="1" showErrorMessage="1" xr:uid="{9DBD33C8-70F4-4D81-82BF-73962CAEF955}">
          <x14:formula1>
            <xm:f>Labor!$B$6:$B$90</xm:f>
          </x14:formula1>
          <xm:sqref>B12:B14 B18:B21 B24:B26 B28:B29 B31:B32 B34:B35 B83:B85 B58 B63 B72 B79:B81 B39:B43 B47</xm:sqref>
        </x14:dataValidation>
        <x14:dataValidation type="list" allowBlank="1" showInputMessage="1" showErrorMessage="1" xr:uid="{80C05C7A-08EC-4334-BB8F-C859366FB859}">
          <x14:formula1>
            <xm:f>Categories!$W$2:$W$55</xm:f>
          </x14:formula1>
          <xm:sqref>D39:D43 D63 D72</xm:sqref>
        </x14:dataValidation>
        <x14:dataValidation type="list" allowBlank="1" showInputMessage="1" showErrorMessage="1" xr:uid="{FCE4B5C8-39E6-4CE9-BFE5-889CA8576702}">
          <x14:formula1>
            <xm:f>Categories!$O$2:$V$2</xm:f>
          </x14:formula1>
          <xm:sqref>A46 A63 A71 A78 A82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94ACC-1722-44F3-AC3C-85D6AC10082F}">
  <dimension ref="A1:K138"/>
  <sheetViews>
    <sheetView zoomScale="74" zoomScaleNormal="74" workbookViewId="0">
      <selection activeCell="O29" sqref="O29"/>
    </sheetView>
  </sheetViews>
  <sheetFormatPr defaultRowHeight="15" x14ac:dyDescent="0.25"/>
  <cols>
    <col min="1" max="1" width="4.140625" customWidth="1"/>
    <col min="2" max="2" width="46.7109375" customWidth="1"/>
    <col min="3" max="3" width="1.28515625" customWidth="1"/>
    <col min="4" max="4" width="19.7109375" customWidth="1"/>
  </cols>
  <sheetData>
    <row r="1" spans="1:11" ht="21.75" thickBot="1" x14ac:dyDescent="0.4">
      <c r="A1" s="128"/>
      <c r="B1" s="178" t="s">
        <v>18</v>
      </c>
      <c r="C1" s="2"/>
      <c r="D1" s="318" t="s">
        <v>19</v>
      </c>
      <c r="E1" s="367"/>
      <c r="F1" s="367"/>
      <c r="G1" s="367"/>
      <c r="H1" s="6"/>
      <c r="I1" s="6"/>
      <c r="J1" s="6"/>
      <c r="K1" s="6"/>
    </row>
    <row r="2" spans="1:11" ht="21.75" thickBot="1" x14ac:dyDescent="0.4">
      <c r="A2" s="128"/>
      <c r="B2" s="179" t="s">
        <v>20</v>
      </c>
      <c r="C2" s="8"/>
      <c r="D2" s="299">
        <f>SUM(D3:D8)</f>
        <v>0</v>
      </c>
      <c r="E2" s="300"/>
      <c r="F2" s="379"/>
      <c r="G2" s="380"/>
      <c r="H2" s="6"/>
      <c r="I2" s="6"/>
      <c r="J2" s="6"/>
      <c r="K2" s="6"/>
    </row>
    <row r="3" spans="1:11" ht="18.75" x14ac:dyDescent="0.3">
      <c r="A3" s="128"/>
      <c r="B3" s="257" t="str">
        <f>Exploration!B4</f>
        <v>Sociopolitical Context</v>
      </c>
      <c r="C3" s="14"/>
      <c r="D3" s="301">
        <f>Exploration!H4</f>
        <v>0</v>
      </c>
      <c r="E3" s="302"/>
      <c r="F3" s="379"/>
      <c r="G3" s="380"/>
      <c r="H3" s="6"/>
      <c r="I3" s="6"/>
      <c r="J3" s="6"/>
      <c r="K3" s="6"/>
    </row>
    <row r="4" spans="1:11" ht="18.75" x14ac:dyDescent="0.3">
      <c r="A4" s="128"/>
      <c r="B4" s="257" t="str">
        <f>Exploration!B12</f>
        <v>Funding</v>
      </c>
      <c r="C4" s="14"/>
      <c r="D4" s="354">
        <f>Exploration!H12</f>
        <v>0</v>
      </c>
      <c r="E4" s="302"/>
      <c r="F4" s="379"/>
      <c r="G4" s="380"/>
      <c r="H4" s="6"/>
      <c r="I4" s="6"/>
      <c r="J4" s="6"/>
      <c r="K4" s="6"/>
    </row>
    <row r="5" spans="1:11" ht="18.75" x14ac:dyDescent="0.3">
      <c r="A5" s="128"/>
      <c r="B5" s="257" t="str">
        <f>Exploration!B18</f>
        <v>Client Advocacy</v>
      </c>
      <c r="C5" s="14"/>
      <c r="D5" s="301">
        <f>Exploration!H18</f>
        <v>0</v>
      </c>
      <c r="E5" s="302"/>
      <c r="F5" s="379"/>
      <c r="G5" s="380"/>
      <c r="H5" s="6"/>
      <c r="I5" s="6"/>
      <c r="J5" s="6"/>
      <c r="K5" s="6"/>
    </row>
    <row r="6" spans="1:11" ht="18.75" x14ac:dyDescent="0.3">
      <c r="A6" s="128"/>
      <c r="B6" s="257" t="str">
        <f>Exploration!B29</f>
        <v>Interorganizational Networks</v>
      </c>
      <c r="C6" s="14"/>
      <c r="D6" s="301">
        <f>Exploration!H29</f>
        <v>0</v>
      </c>
      <c r="E6" s="302"/>
      <c r="F6" s="191"/>
      <c r="G6" s="192"/>
      <c r="H6" s="6"/>
      <c r="I6" s="6"/>
      <c r="J6" s="6"/>
      <c r="K6" s="6"/>
    </row>
    <row r="7" spans="1:11" ht="18.75" x14ac:dyDescent="0.3">
      <c r="A7" s="128"/>
      <c r="B7" s="257" t="str">
        <f>Exploration!B35</f>
        <v>Organizational Characteristics</v>
      </c>
      <c r="C7" s="14"/>
      <c r="D7" s="301">
        <f>Exploration!H35</f>
        <v>0</v>
      </c>
      <c r="E7" s="302"/>
      <c r="F7" s="191"/>
      <c r="G7" s="192"/>
      <c r="H7" s="6"/>
      <c r="I7" s="6"/>
      <c r="J7" s="6"/>
      <c r="K7" s="6"/>
    </row>
    <row r="8" spans="1:11" ht="18.75" x14ac:dyDescent="0.3">
      <c r="A8" s="128"/>
      <c r="B8" s="257" t="str">
        <f>Exploration!B41</f>
        <v>Individual Adopter Characteristics</v>
      </c>
      <c r="C8" s="14"/>
      <c r="D8" s="301">
        <f>Exploration!H41</f>
        <v>0</v>
      </c>
      <c r="E8" s="302"/>
      <c r="F8" s="191"/>
      <c r="G8" s="192"/>
      <c r="H8" s="6"/>
      <c r="I8" s="6"/>
      <c r="J8" s="6"/>
      <c r="K8" s="6"/>
    </row>
    <row r="9" spans="1:11" ht="19.5" thickBot="1" x14ac:dyDescent="0.35">
      <c r="A9" s="128"/>
      <c r="B9" s="182"/>
      <c r="C9" s="17"/>
      <c r="D9" s="303"/>
      <c r="E9" s="302"/>
      <c r="F9" s="379"/>
      <c r="G9" s="380"/>
      <c r="H9" s="6"/>
      <c r="I9" s="6"/>
      <c r="J9" s="6"/>
      <c r="K9" s="6"/>
    </row>
    <row r="10" spans="1:11" ht="21.75" thickBot="1" x14ac:dyDescent="0.4">
      <c r="A10" s="128"/>
      <c r="B10" s="179" t="s">
        <v>21</v>
      </c>
      <c r="C10" s="19"/>
      <c r="D10" s="304">
        <f>SUM(D11:D17)</f>
        <v>52194.513471015744</v>
      </c>
      <c r="E10" s="300"/>
      <c r="F10" s="379"/>
      <c r="G10" s="380"/>
      <c r="H10" s="6"/>
      <c r="I10" s="6"/>
      <c r="J10" s="6"/>
      <c r="K10" s="6"/>
    </row>
    <row r="11" spans="1:11" ht="18.75" x14ac:dyDescent="0.3">
      <c r="A11" s="128"/>
      <c r="B11" s="257" t="str">
        <f>Preparation!B3</f>
        <v>Sociopolitical Context</v>
      </c>
      <c r="C11" s="21"/>
      <c r="D11" s="301">
        <f>Preparation!H6</f>
        <v>8876.8580030297799</v>
      </c>
      <c r="E11" s="302"/>
      <c r="F11" s="379"/>
      <c r="G11" s="380"/>
      <c r="H11" s="6"/>
      <c r="I11" s="6"/>
      <c r="J11" s="6"/>
      <c r="K11" s="6"/>
    </row>
    <row r="12" spans="1:11" ht="18.75" x14ac:dyDescent="0.3">
      <c r="A12" s="128"/>
      <c r="B12" s="257" t="str">
        <f>Preparation!B25</f>
        <v>Funding</v>
      </c>
      <c r="C12" s="21"/>
      <c r="D12" s="301">
        <f>Preparation!H25</f>
        <v>0</v>
      </c>
      <c r="E12" s="302"/>
      <c r="F12" s="191"/>
      <c r="G12" s="192"/>
      <c r="H12" s="6"/>
      <c r="I12" s="6"/>
      <c r="J12" s="6"/>
      <c r="K12" s="6"/>
    </row>
    <row r="13" spans="1:11" ht="18.75" x14ac:dyDescent="0.3">
      <c r="A13" s="128"/>
      <c r="B13" s="257" t="str">
        <f>Preparation!B39</f>
        <v>Client Advocacy</v>
      </c>
      <c r="C13" s="21"/>
      <c r="D13" s="301">
        <f>Preparation!H39</f>
        <v>0</v>
      </c>
      <c r="E13" s="302"/>
      <c r="F13" s="191"/>
      <c r="G13" s="192"/>
      <c r="H13" s="6"/>
      <c r="I13" s="6"/>
      <c r="J13" s="6"/>
      <c r="K13" s="6"/>
    </row>
    <row r="14" spans="1:11" ht="18.75" x14ac:dyDescent="0.3">
      <c r="A14" s="128"/>
      <c r="B14" s="257" t="str">
        <f>Preparation!B53</f>
        <v>Interorganizational Networks</v>
      </c>
      <c r="C14" s="21"/>
      <c r="D14" s="301">
        <f>Preparation!H56</f>
        <v>2961.8762584133924</v>
      </c>
      <c r="E14" s="302"/>
      <c r="F14" s="191"/>
      <c r="G14" s="192"/>
      <c r="H14" s="6"/>
      <c r="I14" s="6"/>
      <c r="J14" s="6"/>
      <c r="K14" s="6"/>
    </row>
    <row r="15" spans="1:11" ht="18.75" x14ac:dyDescent="0.3">
      <c r="A15" s="128"/>
      <c r="B15" s="257" t="str">
        <f>Preparation!B93</f>
        <v>Organizational Characteristics</v>
      </c>
      <c r="C15" s="21"/>
      <c r="D15" s="301">
        <f>Preparation!H96</f>
        <v>40355.779209572567</v>
      </c>
      <c r="E15" s="302"/>
      <c r="F15" s="191"/>
      <c r="G15" s="192"/>
      <c r="H15" s="6"/>
      <c r="I15" s="6"/>
      <c r="J15" s="6"/>
      <c r="K15" s="6"/>
    </row>
    <row r="16" spans="1:11" ht="18.75" x14ac:dyDescent="0.3">
      <c r="A16" s="128"/>
      <c r="B16" s="257" t="str">
        <f>Preparation!B127</f>
        <v>Leadership</v>
      </c>
      <c r="C16" s="21"/>
      <c r="D16" s="301">
        <f>Preparation!H127</f>
        <v>0</v>
      </c>
      <c r="E16" s="302"/>
      <c r="F16" s="191"/>
      <c r="G16" s="192"/>
      <c r="H16" s="6"/>
      <c r="I16" s="6"/>
      <c r="J16" s="6"/>
      <c r="K16" s="6"/>
    </row>
    <row r="17" spans="1:11" ht="19.5" thickBot="1" x14ac:dyDescent="0.35">
      <c r="A17" s="128"/>
      <c r="B17" s="13"/>
      <c r="C17" s="21"/>
      <c r="D17" s="16"/>
      <c r="E17" s="2"/>
      <c r="F17" s="379"/>
      <c r="G17" s="380"/>
      <c r="H17" s="6"/>
      <c r="I17" s="6"/>
      <c r="J17" s="6"/>
      <c r="K17" s="6"/>
    </row>
    <row r="18" spans="1:11" ht="21.6" customHeight="1" thickBot="1" x14ac:dyDescent="0.4">
      <c r="A18" s="128"/>
      <c r="B18" s="179" t="s">
        <v>218</v>
      </c>
      <c r="C18" s="8"/>
      <c r="D18" s="9">
        <f>SUM(D20:D22)</f>
        <v>194566.82677903702</v>
      </c>
      <c r="E18" s="10"/>
      <c r="F18" s="136"/>
      <c r="G18" s="3"/>
      <c r="H18" s="6"/>
      <c r="I18" s="6"/>
      <c r="J18" s="6"/>
      <c r="K18" s="6"/>
    </row>
    <row r="19" spans="1:11" ht="18.75" x14ac:dyDescent="0.25">
      <c r="A19" s="128"/>
      <c r="B19" s="180"/>
      <c r="C19" s="2"/>
      <c r="D19" s="7"/>
      <c r="E19" s="2"/>
      <c r="F19" s="136"/>
      <c r="G19" s="3"/>
      <c r="H19" s="6"/>
      <c r="I19" s="6"/>
      <c r="J19" s="6"/>
      <c r="K19" s="6"/>
    </row>
    <row r="20" spans="1:11" ht="18.75" x14ac:dyDescent="0.3">
      <c r="A20" s="128"/>
      <c r="B20" s="257" t="s">
        <v>214</v>
      </c>
      <c r="C20" s="14"/>
      <c r="D20" s="15">
        <f>Implementation!H2</f>
        <v>81836.488379451199</v>
      </c>
      <c r="E20" s="2"/>
      <c r="F20" s="136"/>
      <c r="G20" s="3"/>
      <c r="H20" s="6"/>
      <c r="I20" s="6"/>
      <c r="J20" s="6"/>
      <c r="K20" s="6"/>
    </row>
    <row r="21" spans="1:11" ht="21.6" customHeight="1" x14ac:dyDescent="0.3">
      <c r="A21" s="128"/>
      <c r="B21" s="257" t="s">
        <v>215</v>
      </c>
      <c r="C21" s="14"/>
      <c r="D21" s="15">
        <f>Implementation!H55</f>
        <v>104502.71034919174</v>
      </c>
      <c r="E21" s="2"/>
      <c r="F21" s="136"/>
      <c r="G21" s="3"/>
      <c r="H21" s="6"/>
      <c r="I21" s="6"/>
      <c r="J21" s="6"/>
      <c r="K21" s="6"/>
    </row>
    <row r="22" spans="1:11" ht="14.45" customHeight="1" x14ac:dyDescent="0.3">
      <c r="A22" s="128"/>
      <c r="B22" s="257" t="s">
        <v>216</v>
      </c>
      <c r="C22" s="14"/>
      <c r="D22" s="15">
        <f>'Imp. Variable'!G1</f>
        <v>8227.6280503940634</v>
      </c>
      <c r="E22" s="2"/>
      <c r="F22" s="242"/>
      <c r="G22" s="242"/>
      <c r="H22" s="242"/>
      <c r="I22" s="242"/>
      <c r="J22" s="6"/>
      <c r="K22" s="6"/>
    </row>
    <row r="23" spans="1:11" ht="14.45" customHeight="1" thickBot="1" x14ac:dyDescent="0.35">
      <c r="A23" s="128"/>
      <c r="B23" s="182"/>
      <c r="C23" s="17"/>
      <c r="D23" s="18"/>
      <c r="E23" s="2"/>
      <c r="F23" s="242"/>
      <c r="G23" s="242"/>
      <c r="H23" s="242"/>
      <c r="I23" s="242"/>
      <c r="J23" s="6"/>
      <c r="K23" s="6"/>
    </row>
    <row r="24" spans="1:11" ht="18.75" customHeight="1" thickBot="1" x14ac:dyDescent="0.4">
      <c r="A24" s="128"/>
      <c r="B24" s="179" t="s">
        <v>219</v>
      </c>
      <c r="C24" s="19"/>
      <c r="D24" s="20">
        <f>SUM(D25:D27)</f>
        <v>42231.269477842332</v>
      </c>
      <c r="E24" s="10"/>
      <c r="F24" s="242"/>
      <c r="G24" s="242"/>
      <c r="H24" s="242"/>
      <c r="I24" s="242"/>
      <c r="J24" s="6"/>
      <c r="K24" s="6"/>
    </row>
    <row r="25" spans="1:11" ht="14.45" customHeight="1" x14ac:dyDescent="0.3">
      <c r="A25" s="128"/>
      <c r="B25" s="13"/>
      <c r="C25" s="21"/>
      <c r="D25" s="16"/>
      <c r="E25" s="2"/>
      <c r="F25" s="242"/>
      <c r="G25" s="242"/>
      <c r="H25" s="242"/>
      <c r="I25" s="242"/>
      <c r="J25" s="6"/>
      <c r="K25" s="6"/>
    </row>
    <row r="26" spans="1:11" ht="14.45" customHeight="1" x14ac:dyDescent="0.3">
      <c r="A26" s="128"/>
      <c r="B26" s="257" t="s">
        <v>217</v>
      </c>
      <c r="C26" s="21"/>
      <c r="D26" s="15">
        <f>Sustainment!G1</f>
        <v>26690.068112523724</v>
      </c>
      <c r="E26" s="2"/>
      <c r="F26" s="242"/>
      <c r="G26" s="242"/>
      <c r="H26" s="242"/>
      <c r="I26" s="242"/>
      <c r="J26" s="6"/>
      <c r="K26" s="6"/>
    </row>
    <row r="27" spans="1:11" ht="14.45" customHeight="1" x14ac:dyDescent="0.3">
      <c r="A27" s="128"/>
      <c r="B27" s="257" t="s">
        <v>216</v>
      </c>
      <c r="C27" s="21"/>
      <c r="D27" s="15">
        <f>Sustainment!G37</f>
        <v>15541.201365318604</v>
      </c>
      <c r="E27" s="2"/>
      <c r="F27" s="242"/>
      <c r="G27" s="242"/>
      <c r="H27" s="242"/>
      <c r="I27" s="242"/>
      <c r="J27" s="6"/>
      <c r="K27" s="6"/>
    </row>
    <row r="28" spans="1:11" ht="14.45" customHeight="1" thickBot="1" x14ac:dyDescent="0.35">
      <c r="A28" s="128"/>
      <c r="B28" s="13"/>
      <c r="C28" s="23"/>
      <c r="D28" s="24"/>
      <c r="E28" s="25"/>
      <c r="F28" s="242"/>
      <c r="G28" s="242"/>
      <c r="H28" s="242"/>
      <c r="I28" s="242"/>
      <c r="J28" s="6"/>
      <c r="K28" s="6"/>
    </row>
    <row r="29" spans="1:11" ht="18.600000000000001" customHeight="1" x14ac:dyDescent="0.35">
      <c r="A29" s="128"/>
      <c r="B29" s="258" t="s">
        <v>238</v>
      </c>
      <c r="C29" s="2"/>
      <c r="D29" s="29">
        <f>D2+D10</f>
        <v>52194.513471015744</v>
      </c>
      <c r="E29" s="26"/>
      <c r="F29" s="242"/>
      <c r="G29" s="242"/>
      <c r="H29" s="242"/>
      <c r="I29" s="242"/>
      <c r="J29" s="6"/>
      <c r="K29" s="6"/>
    </row>
    <row r="30" spans="1:11" ht="14.45" customHeight="1" x14ac:dyDescent="0.25">
      <c r="A30" s="128"/>
      <c r="B30" s="206"/>
      <c r="C30" s="2"/>
      <c r="D30" s="22"/>
      <c r="E30" s="2"/>
      <c r="F30" s="242"/>
      <c r="G30" s="242"/>
      <c r="H30" s="242"/>
      <c r="I30" s="242"/>
      <c r="J30" s="6"/>
      <c r="K30" s="6"/>
    </row>
    <row r="31" spans="1:11" ht="22.5" customHeight="1" x14ac:dyDescent="0.35">
      <c r="A31" s="128"/>
      <c r="B31" s="259" t="s">
        <v>237</v>
      </c>
      <c r="C31" s="2"/>
      <c r="D31" s="29">
        <f>SUM(D18,D24)</f>
        <v>236798.09625687933</v>
      </c>
      <c r="E31" s="25"/>
      <c r="F31" s="242"/>
      <c r="G31" s="242"/>
      <c r="H31" s="242"/>
      <c r="I31" s="242"/>
      <c r="J31" s="6"/>
      <c r="K31" s="6"/>
    </row>
    <row r="32" spans="1:11" ht="9.75" customHeight="1" x14ac:dyDescent="0.3">
      <c r="A32" s="128"/>
      <c r="B32" s="207"/>
      <c r="C32" s="2"/>
      <c r="D32" s="29"/>
      <c r="E32" s="25"/>
      <c r="F32" s="242"/>
      <c r="G32" s="242"/>
      <c r="H32" s="242"/>
      <c r="I32" s="242"/>
      <c r="J32" s="6"/>
      <c r="K32" s="6"/>
    </row>
    <row r="33" spans="1:11" ht="24" customHeight="1" thickBot="1" x14ac:dyDescent="0.4">
      <c r="A33" s="128"/>
      <c r="B33" s="260" t="s">
        <v>26</v>
      </c>
      <c r="C33" s="19"/>
      <c r="D33" s="236">
        <f>SUM(D24)</f>
        <v>42231.269477842332</v>
      </c>
      <c r="E33" s="31"/>
      <c r="F33" s="242"/>
      <c r="G33" s="242"/>
      <c r="H33" s="242"/>
      <c r="I33" s="242"/>
      <c r="J33" s="6"/>
      <c r="K33" s="6"/>
    </row>
    <row r="34" spans="1:11" ht="24" customHeight="1" x14ac:dyDescent="0.35">
      <c r="A34" s="128"/>
      <c r="B34" s="237"/>
      <c r="C34" s="238"/>
      <c r="D34" s="239"/>
      <c r="E34" s="240"/>
      <c r="F34" s="242"/>
      <c r="G34" s="242"/>
      <c r="H34" s="242"/>
      <c r="I34" s="242"/>
      <c r="J34" s="6"/>
      <c r="K34" s="6"/>
    </row>
    <row r="35" spans="1:11" x14ac:dyDescent="0.25">
      <c r="A35" s="128"/>
      <c r="B35" s="3"/>
      <c r="C35" s="381"/>
      <c r="D35" s="381"/>
      <c r="E35" s="381"/>
      <c r="F35" s="381"/>
      <c r="G35" s="381"/>
      <c r="H35" s="6"/>
      <c r="I35" s="6"/>
      <c r="J35" s="6"/>
      <c r="K35" s="6"/>
    </row>
    <row r="36" spans="1:11" x14ac:dyDescent="0.25">
      <c r="A36" s="128"/>
      <c r="B36" s="243"/>
      <c r="C36" s="381"/>
      <c r="D36" s="381"/>
      <c r="E36" s="381"/>
      <c r="F36" s="381"/>
      <c r="G36" s="381"/>
      <c r="H36" s="6"/>
      <c r="I36" s="6"/>
      <c r="J36" s="6"/>
      <c r="K36" s="6"/>
    </row>
    <row r="37" spans="1:11" x14ac:dyDescent="0.25">
      <c r="A37" s="128"/>
      <c r="B37" s="243"/>
      <c r="C37" s="381"/>
      <c r="D37" s="381"/>
      <c r="E37" s="381"/>
      <c r="F37" s="381"/>
      <c r="G37" s="381"/>
      <c r="H37" s="6"/>
      <c r="I37" s="6"/>
      <c r="J37" s="6"/>
      <c r="K37" s="6"/>
    </row>
    <row r="38" spans="1:11" x14ac:dyDescent="0.25">
      <c r="B38" s="3"/>
      <c r="C38" s="367"/>
      <c r="D38" s="367"/>
      <c r="E38" s="367"/>
      <c r="F38" s="367"/>
      <c r="G38" s="367"/>
      <c r="H38" s="6"/>
      <c r="I38" s="6"/>
      <c r="J38" s="6"/>
      <c r="K38" s="6"/>
    </row>
    <row r="39" spans="1:11" x14ac:dyDescent="0.25">
      <c r="B39" s="3"/>
      <c r="C39" s="367"/>
      <c r="D39" s="367"/>
      <c r="E39" s="367"/>
      <c r="F39" s="367"/>
      <c r="G39" s="367"/>
      <c r="H39" s="6"/>
      <c r="I39" s="6"/>
      <c r="J39" s="6"/>
      <c r="K39" s="6"/>
    </row>
    <row r="40" spans="1:11" x14ac:dyDescent="0.25">
      <c r="B40" s="3"/>
      <c r="C40" s="367"/>
      <c r="D40" s="367"/>
      <c r="E40" s="367"/>
      <c r="F40" s="367"/>
      <c r="G40" s="367"/>
      <c r="H40" s="6"/>
      <c r="I40" s="6"/>
      <c r="J40" s="6"/>
      <c r="K40" s="6"/>
    </row>
    <row r="41" spans="1:11" x14ac:dyDescent="0.25">
      <c r="B41" s="3"/>
      <c r="C41" s="367"/>
      <c r="D41" s="367"/>
      <c r="E41" s="367"/>
      <c r="F41" s="367"/>
      <c r="G41" s="367"/>
      <c r="H41" s="6"/>
      <c r="I41" s="6"/>
      <c r="J41" s="6"/>
      <c r="K41" s="6"/>
    </row>
    <row r="42" spans="1:11" x14ac:dyDescent="0.25">
      <c r="B42" s="3"/>
      <c r="C42" s="367"/>
      <c r="D42" s="367"/>
      <c r="E42" s="367"/>
      <c r="F42" s="367"/>
      <c r="G42" s="367"/>
      <c r="H42" s="6"/>
      <c r="I42" s="6"/>
      <c r="J42" s="6"/>
      <c r="K42" s="6"/>
    </row>
    <row r="43" spans="1:11" x14ac:dyDescent="0.25">
      <c r="B43" s="3"/>
      <c r="C43" s="367"/>
      <c r="D43" s="367"/>
      <c r="E43" s="367"/>
      <c r="F43" s="367"/>
      <c r="G43" s="367"/>
      <c r="H43" s="6"/>
      <c r="I43" s="6"/>
      <c r="J43" s="6"/>
      <c r="K43" s="6"/>
    </row>
    <row r="44" spans="1:11" x14ac:dyDescent="0.25">
      <c r="B44" s="3"/>
      <c r="C44" s="367"/>
      <c r="D44" s="367"/>
      <c r="E44" s="367"/>
      <c r="F44" s="367"/>
      <c r="G44" s="367"/>
      <c r="H44" s="6"/>
      <c r="I44" s="6"/>
      <c r="J44" s="6"/>
      <c r="K44" s="6"/>
    </row>
    <row r="45" spans="1:11" x14ac:dyDescent="0.25">
      <c r="B45" s="3"/>
      <c r="C45" s="367"/>
      <c r="D45" s="367"/>
      <c r="E45" s="367"/>
      <c r="F45" s="367"/>
      <c r="G45" s="367"/>
      <c r="H45" s="6"/>
      <c r="I45" s="6"/>
      <c r="J45" s="6"/>
      <c r="K45" s="6"/>
    </row>
    <row r="46" spans="1:11" x14ac:dyDescent="0.25">
      <c r="B46" s="3"/>
      <c r="C46" s="367"/>
      <c r="D46" s="367"/>
      <c r="E46" s="367"/>
      <c r="F46" s="367"/>
      <c r="G46" s="367"/>
      <c r="H46" s="6"/>
      <c r="I46" s="6"/>
      <c r="J46" s="6"/>
      <c r="K46" s="6"/>
    </row>
    <row r="47" spans="1:11" x14ac:dyDescent="0.25">
      <c r="B47" s="3"/>
      <c r="C47" s="367"/>
      <c r="D47" s="367"/>
      <c r="E47" s="367"/>
      <c r="F47" s="367"/>
      <c r="G47" s="367"/>
      <c r="H47" s="6"/>
      <c r="I47" s="6"/>
      <c r="J47" s="6"/>
      <c r="K47" s="6"/>
    </row>
    <row r="48" spans="1:11" x14ac:dyDescent="0.25">
      <c r="B48" s="3"/>
      <c r="C48" s="367"/>
      <c r="D48" s="367"/>
      <c r="E48" s="367"/>
      <c r="F48" s="367"/>
      <c r="G48" s="367"/>
      <c r="H48" s="6"/>
      <c r="I48" s="6"/>
      <c r="J48" s="6"/>
      <c r="K48" s="6"/>
    </row>
    <row r="49" spans="2:11" x14ac:dyDescent="0.25">
      <c r="B49" s="3"/>
      <c r="C49" s="367"/>
      <c r="D49" s="367"/>
      <c r="E49" s="367"/>
      <c r="F49" s="367"/>
      <c r="G49" s="367"/>
      <c r="H49" s="6"/>
      <c r="I49" s="6"/>
      <c r="J49" s="6"/>
      <c r="K49" s="6"/>
    </row>
    <row r="50" spans="2:11" x14ac:dyDescent="0.25">
      <c r="B50" s="3"/>
      <c r="C50" s="367"/>
      <c r="D50" s="367"/>
      <c r="E50" s="367"/>
      <c r="F50" s="367"/>
      <c r="G50" s="367"/>
      <c r="H50" s="6"/>
      <c r="I50" s="6"/>
      <c r="J50" s="6"/>
      <c r="K50" s="6"/>
    </row>
    <row r="51" spans="2:11" x14ac:dyDescent="0.25">
      <c r="B51" s="3"/>
      <c r="C51" s="367"/>
      <c r="D51" s="367"/>
      <c r="E51" s="367"/>
      <c r="F51" s="367"/>
      <c r="G51" s="367"/>
      <c r="H51" s="6"/>
      <c r="I51" s="6"/>
      <c r="J51" s="6"/>
      <c r="K51" s="6"/>
    </row>
    <row r="52" spans="2:11" x14ac:dyDescent="0.25">
      <c r="B52" s="3"/>
      <c r="C52" s="367"/>
      <c r="D52" s="367"/>
      <c r="E52" s="367"/>
      <c r="F52" s="367"/>
      <c r="G52" s="367"/>
      <c r="H52" s="6"/>
      <c r="I52" s="6"/>
      <c r="J52" s="6"/>
      <c r="K52" s="6"/>
    </row>
    <row r="53" spans="2:11" x14ac:dyDescent="0.25">
      <c r="B53" s="3"/>
      <c r="C53" s="367"/>
      <c r="D53" s="367"/>
      <c r="E53" s="367"/>
      <c r="F53" s="367"/>
      <c r="G53" s="367"/>
      <c r="H53" s="6"/>
      <c r="I53" s="6"/>
      <c r="J53" s="6"/>
      <c r="K53" s="6"/>
    </row>
    <row r="54" spans="2:11" x14ac:dyDescent="0.25">
      <c r="B54" s="3"/>
      <c r="C54" s="367"/>
      <c r="D54" s="367"/>
      <c r="E54" s="367"/>
      <c r="F54" s="367"/>
      <c r="G54" s="367"/>
      <c r="H54" s="6"/>
      <c r="I54" s="6"/>
      <c r="J54" s="6"/>
      <c r="K54" s="6"/>
    </row>
    <row r="55" spans="2:11" x14ac:dyDescent="0.25">
      <c r="B55" s="3"/>
      <c r="C55" s="367"/>
      <c r="D55" s="367"/>
      <c r="E55" s="367"/>
      <c r="F55" s="367"/>
      <c r="G55" s="367"/>
      <c r="H55" s="6"/>
      <c r="I55" s="6"/>
      <c r="J55" s="6"/>
      <c r="K55" s="6"/>
    </row>
    <row r="56" spans="2:11" x14ac:dyDescent="0.25">
      <c r="B56" s="3"/>
      <c r="C56" s="367"/>
      <c r="D56" s="367"/>
      <c r="E56" s="367"/>
      <c r="F56" s="367"/>
      <c r="G56" s="367"/>
      <c r="H56" s="6"/>
      <c r="I56" s="6"/>
      <c r="J56" s="6"/>
      <c r="K56" s="6"/>
    </row>
    <row r="57" spans="2:11" x14ac:dyDescent="0.25">
      <c r="B57" s="3"/>
      <c r="C57" s="367"/>
      <c r="D57" s="367"/>
      <c r="E57" s="367"/>
      <c r="F57" s="367"/>
      <c r="G57" s="367"/>
      <c r="H57" s="6"/>
      <c r="I57" s="6"/>
      <c r="J57" s="6"/>
      <c r="K57" s="6"/>
    </row>
    <row r="58" spans="2:11" x14ac:dyDescent="0.25">
      <c r="B58" s="3"/>
      <c r="C58" s="367"/>
      <c r="D58" s="367"/>
      <c r="E58" s="367"/>
      <c r="F58" s="367"/>
      <c r="G58" s="367"/>
      <c r="H58" s="6"/>
      <c r="I58" s="6"/>
      <c r="J58" s="6"/>
      <c r="K58" s="6"/>
    </row>
    <row r="59" spans="2:11" x14ac:dyDescent="0.25">
      <c r="B59" s="3"/>
      <c r="C59" s="367"/>
      <c r="D59" s="367"/>
      <c r="E59" s="367"/>
      <c r="F59" s="367"/>
      <c r="G59" s="367"/>
      <c r="H59" s="6"/>
      <c r="I59" s="6"/>
      <c r="J59" s="6"/>
      <c r="K59" s="6"/>
    </row>
    <row r="60" spans="2:11" x14ac:dyDescent="0.25">
      <c r="B60" s="3"/>
      <c r="C60" s="367"/>
      <c r="D60" s="367"/>
      <c r="E60" s="367"/>
      <c r="F60" s="367"/>
      <c r="G60" s="367"/>
      <c r="H60" s="6"/>
      <c r="I60" s="6"/>
      <c r="J60" s="6"/>
      <c r="K60" s="6"/>
    </row>
    <row r="61" spans="2:11" x14ac:dyDescent="0.25">
      <c r="B61" s="3"/>
      <c r="C61" s="367"/>
      <c r="D61" s="367"/>
      <c r="E61" s="367"/>
      <c r="F61" s="367"/>
      <c r="G61" s="367"/>
      <c r="H61" s="6"/>
      <c r="I61" s="6"/>
      <c r="J61" s="6"/>
      <c r="K61" s="6"/>
    </row>
    <row r="62" spans="2:11" x14ac:dyDescent="0.25">
      <c r="B62" s="3"/>
      <c r="C62" s="367"/>
      <c r="D62" s="367"/>
      <c r="E62" s="367"/>
      <c r="F62" s="367"/>
      <c r="G62" s="367"/>
      <c r="H62" s="6"/>
      <c r="I62" s="6"/>
      <c r="J62" s="6"/>
      <c r="K62" s="6"/>
    </row>
    <row r="63" spans="2:11" x14ac:dyDescent="0.25">
      <c r="B63" s="3"/>
      <c r="C63" s="367"/>
      <c r="D63" s="367"/>
      <c r="E63" s="367"/>
      <c r="F63" s="367"/>
      <c r="G63" s="367"/>
      <c r="H63" s="6"/>
      <c r="I63" s="6"/>
      <c r="J63" s="6"/>
      <c r="K63" s="6"/>
    </row>
    <row r="64" spans="2:11" x14ac:dyDescent="0.25">
      <c r="B64" s="3"/>
      <c r="C64" s="367"/>
      <c r="D64" s="367"/>
      <c r="E64" s="367"/>
      <c r="F64" s="367"/>
      <c r="G64" s="367"/>
      <c r="H64" s="6"/>
      <c r="I64" s="6"/>
      <c r="J64" s="6"/>
      <c r="K64" s="6"/>
    </row>
    <row r="65" spans="2:11" x14ac:dyDescent="0.25">
      <c r="B65" s="3"/>
      <c r="C65" s="367"/>
      <c r="D65" s="367"/>
      <c r="E65" s="367"/>
      <c r="F65" s="367"/>
      <c r="G65" s="367"/>
      <c r="H65" s="6"/>
      <c r="I65" s="6"/>
      <c r="J65" s="6"/>
      <c r="K65" s="6"/>
    </row>
    <row r="66" spans="2:11" x14ac:dyDescent="0.25">
      <c r="B66" s="3"/>
      <c r="C66" s="367"/>
      <c r="D66" s="367"/>
      <c r="E66" s="367"/>
      <c r="F66" s="367"/>
      <c r="G66" s="367"/>
      <c r="H66" s="6"/>
      <c r="I66" s="6"/>
      <c r="J66" s="6"/>
      <c r="K66" s="6"/>
    </row>
    <row r="67" spans="2:11" x14ac:dyDescent="0.25">
      <c r="B67" s="3"/>
      <c r="C67" s="367"/>
      <c r="D67" s="367"/>
      <c r="E67" s="367"/>
      <c r="F67" s="367"/>
      <c r="G67" s="367"/>
      <c r="H67" s="6"/>
      <c r="I67" s="6"/>
      <c r="J67" s="6"/>
      <c r="K67" s="6"/>
    </row>
    <row r="68" spans="2:11" x14ac:dyDescent="0.25">
      <c r="B68" s="3"/>
      <c r="C68" s="367"/>
      <c r="D68" s="367"/>
      <c r="E68" s="367"/>
      <c r="F68" s="367"/>
      <c r="G68" s="367"/>
      <c r="H68" s="6"/>
      <c r="I68" s="6"/>
      <c r="J68" s="6"/>
      <c r="K68" s="6"/>
    </row>
    <row r="69" spans="2:11" x14ac:dyDescent="0.25">
      <c r="B69" s="3"/>
      <c r="C69" s="367"/>
      <c r="D69" s="367"/>
      <c r="E69" s="367"/>
      <c r="F69" s="367"/>
      <c r="G69" s="367"/>
      <c r="H69" s="6"/>
      <c r="I69" s="6"/>
      <c r="J69" s="6"/>
      <c r="K69" s="6"/>
    </row>
    <row r="70" spans="2:11" x14ac:dyDescent="0.25">
      <c r="B70" s="3"/>
      <c r="C70" s="367"/>
      <c r="D70" s="367"/>
      <c r="E70" s="367"/>
      <c r="F70" s="367"/>
      <c r="G70" s="367"/>
      <c r="H70" s="6"/>
      <c r="I70" s="6"/>
      <c r="J70" s="6"/>
      <c r="K70" s="6"/>
    </row>
    <row r="71" spans="2:11" x14ac:dyDescent="0.25">
      <c r="B71" s="3"/>
      <c r="C71" s="367"/>
      <c r="D71" s="367"/>
      <c r="E71" s="367"/>
      <c r="F71" s="367"/>
      <c r="G71" s="367"/>
      <c r="H71" s="6"/>
      <c r="I71" s="6"/>
      <c r="J71" s="6"/>
      <c r="K71" s="6"/>
    </row>
    <row r="72" spans="2:11" x14ac:dyDescent="0.25">
      <c r="B72" s="3"/>
      <c r="C72" s="367"/>
      <c r="D72" s="367"/>
      <c r="E72" s="367"/>
      <c r="F72" s="367"/>
      <c r="G72" s="367"/>
      <c r="H72" s="6"/>
      <c r="I72" s="6"/>
      <c r="J72" s="6"/>
      <c r="K72" s="6"/>
    </row>
    <row r="73" spans="2:11" x14ac:dyDescent="0.25">
      <c r="B73" s="3"/>
      <c r="C73" s="367"/>
      <c r="D73" s="367"/>
      <c r="E73" s="367"/>
      <c r="F73" s="367"/>
      <c r="G73" s="367"/>
      <c r="H73" s="6"/>
      <c r="I73" s="6"/>
      <c r="J73" s="6"/>
      <c r="K73" s="6"/>
    </row>
    <row r="74" spans="2:11" x14ac:dyDescent="0.25">
      <c r="B74" s="3"/>
      <c r="C74" s="367"/>
      <c r="D74" s="367"/>
      <c r="E74" s="367"/>
      <c r="F74" s="367"/>
      <c r="G74" s="367"/>
      <c r="H74" s="6"/>
      <c r="I74" s="6"/>
      <c r="J74" s="6"/>
      <c r="K74" s="6"/>
    </row>
    <row r="75" spans="2:11" x14ac:dyDescent="0.25">
      <c r="B75" s="3"/>
      <c r="C75" s="367"/>
      <c r="D75" s="367"/>
      <c r="E75" s="367"/>
      <c r="F75" s="367"/>
      <c r="G75" s="367"/>
      <c r="H75" s="6"/>
      <c r="I75" s="6"/>
      <c r="J75" s="6"/>
      <c r="K75" s="6"/>
    </row>
    <row r="76" spans="2:11" x14ac:dyDescent="0.25">
      <c r="B76" s="3"/>
      <c r="C76" s="367"/>
      <c r="D76" s="367"/>
      <c r="E76" s="367"/>
      <c r="F76" s="367"/>
      <c r="G76" s="367"/>
      <c r="H76" s="6"/>
      <c r="I76" s="6"/>
      <c r="J76" s="6"/>
      <c r="K76" s="6"/>
    </row>
    <row r="77" spans="2:11" x14ac:dyDescent="0.25">
      <c r="B77" s="3"/>
      <c r="C77" s="367"/>
      <c r="D77" s="367"/>
      <c r="E77" s="367"/>
      <c r="F77" s="367"/>
      <c r="G77" s="367"/>
      <c r="H77" s="6"/>
      <c r="I77" s="6"/>
      <c r="J77" s="6"/>
      <c r="K77" s="6"/>
    </row>
    <row r="78" spans="2:11" x14ac:dyDescent="0.25">
      <c r="B78" s="3"/>
      <c r="C78" s="367"/>
      <c r="D78" s="367"/>
      <c r="E78" s="367"/>
      <c r="F78" s="367"/>
      <c r="G78" s="367"/>
      <c r="H78" s="6"/>
      <c r="I78" s="6"/>
      <c r="J78" s="6"/>
      <c r="K78" s="6"/>
    </row>
    <row r="79" spans="2:11" x14ac:dyDescent="0.25">
      <c r="B79" s="3"/>
      <c r="C79" s="367"/>
      <c r="D79" s="367"/>
      <c r="E79" s="367"/>
      <c r="F79" s="367"/>
      <c r="G79" s="367"/>
      <c r="H79" s="6"/>
      <c r="I79" s="6"/>
      <c r="J79" s="6"/>
      <c r="K79" s="6"/>
    </row>
    <row r="80" spans="2:11" x14ac:dyDescent="0.25">
      <c r="B80" s="3"/>
      <c r="C80" s="367"/>
      <c r="D80" s="367"/>
      <c r="E80" s="367"/>
      <c r="F80" s="367"/>
      <c r="G80" s="367"/>
      <c r="H80" s="6"/>
      <c r="I80" s="6"/>
      <c r="J80" s="6"/>
      <c r="K80" s="6"/>
    </row>
    <row r="81" spans="2:11" x14ac:dyDescent="0.25">
      <c r="B81" s="3"/>
      <c r="C81" s="367"/>
      <c r="D81" s="367"/>
      <c r="E81" s="367"/>
      <c r="F81" s="367"/>
      <c r="G81" s="367"/>
      <c r="H81" s="6"/>
      <c r="I81" s="6"/>
      <c r="J81" s="6"/>
      <c r="K81" s="6"/>
    </row>
    <row r="82" spans="2:11" x14ac:dyDescent="0.25">
      <c r="B82" s="3"/>
      <c r="C82" s="367"/>
      <c r="D82" s="367"/>
      <c r="E82" s="367"/>
      <c r="F82" s="367"/>
      <c r="G82" s="367"/>
      <c r="H82" s="6"/>
      <c r="I82" s="6"/>
      <c r="J82" s="6"/>
      <c r="K82" s="6"/>
    </row>
    <row r="83" spans="2:11" x14ac:dyDescent="0.25">
      <c r="B83" s="3"/>
      <c r="C83" s="367"/>
      <c r="D83" s="367"/>
      <c r="E83" s="367"/>
      <c r="F83" s="367"/>
      <c r="G83" s="367"/>
      <c r="H83" s="6"/>
      <c r="I83" s="6"/>
      <c r="J83" s="6"/>
      <c r="K83" s="6"/>
    </row>
    <row r="84" spans="2:11" x14ac:dyDescent="0.25">
      <c r="B84" s="3"/>
      <c r="C84" s="367"/>
      <c r="D84" s="367"/>
      <c r="E84" s="367"/>
      <c r="F84" s="367"/>
      <c r="G84" s="367"/>
      <c r="H84" s="6"/>
      <c r="I84" s="6"/>
      <c r="J84" s="6"/>
      <c r="K84" s="6"/>
    </row>
    <row r="85" spans="2:11" x14ac:dyDescent="0.25">
      <c r="B85" s="3"/>
      <c r="C85" s="367"/>
      <c r="D85" s="367"/>
      <c r="E85" s="367"/>
      <c r="F85" s="367"/>
      <c r="G85" s="367"/>
      <c r="H85" s="6"/>
      <c r="I85" s="6"/>
      <c r="J85" s="6"/>
      <c r="K85" s="6"/>
    </row>
    <row r="86" spans="2:11" x14ac:dyDescent="0.25">
      <c r="B86" s="3"/>
      <c r="C86" s="367"/>
      <c r="D86" s="367"/>
      <c r="E86" s="367"/>
      <c r="F86" s="367"/>
      <c r="G86" s="367"/>
      <c r="H86" s="6"/>
      <c r="I86" s="6"/>
      <c r="J86" s="6"/>
      <c r="K86" s="6"/>
    </row>
    <row r="87" spans="2:11" x14ac:dyDescent="0.25">
      <c r="B87" s="3"/>
      <c r="C87" s="367"/>
      <c r="D87" s="367"/>
      <c r="E87" s="367"/>
      <c r="F87" s="367"/>
      <c r="G87" s="367"/>
      <c r="H87" s="6"/>
      <c r="I87" s="6"/>
      <c r="J87" s="6"/>
      <c r="K87" s="6"/>
    </row>
    <row r="88" spans="2:11" x14ac:dyDescent="0.25">
      <c r="B88" s="3"/>
      <c r="C88" s="367"/>
      <c r="D88" s="367"/>
      <c r="E88" s="367"/>
      <c r="F88" s="367"/>
      <c r="G88" s="367"/>
      <c r="H88" s="6"/>
      <c r="I88" s="6"/>
      <c r="J88" s="6"/>
      <c r="K88" s="6"/>
    </row>
    <row r="89" spans="2:11" x14ac:dyDescent="0.25">
      <c r="B89" s="3"/>
      <c r="C89" s="367"/>
      <c r="D89" s="367"/>
      <c r="E89" s="367"/>
      <c r="F89" s="367"/>
      <c r="G89" s="367"/>
      <c r="H89" s="6"/>
      <c r="I89" s="6"/>
      <c r="J89" s="6"/>
      <c r="K89" s="6"/>
    </row>
    <row r="90" spans="2:11" x14ac:dyDescent="0.25">
      <c r="B90" s="3"/>
      <c r="C90" s="367"/>
      <c r="D90" s="367"/>
      <c r="E90" s="367"/>
      <c r="F90" s="367"/>
      <c r="G90" s="367"/>
      <c r="H90" s="6"/>
      <c r="I90" s="6"/>
      <c r="J90" s="6"/>
      <c r="K90" s="6"/>
    </row>
    <row r="91" spans="2:11" x14ac:dyDescent="0.25">
      <c r="B91" s="3"/>
      <c r="C91" s="367"/>
      <c r="D91" s="367"/>
      <c r="E91" s="367"/>
      <c r="F91" s="367"/>
      <c r="G91" s="367"/>
      <c r="H91" s="6"/>
      <c r="I91" s="6"/>
      <c r="J91" s="6"/>
      <c r="K91" s="6"/>
    </row>
    <row r="92" spans="2:11" x14ac:dyDescent="0.25">
      <c r="B92" s="3"/>
      <c r="C92" s="367"/>
      <c r="D92" s="367"/>
      <c r="E92" s="367"/>
      <c r="F92" s="367"/>
      <c r="G92" s="367"/>
      <c r="H92" s="6"/>
      <c r="I92" s="6"/>
      <c r="J92" s="6"/>
      <c r="K92" s="6"/>
    </row>
    <row r="93" spans="2:11" x14ac:dyDescent="0.25">
      <c r="B93" s="3"/>
      <c r="C93" s="367"/>
      <c r="D93" s="367"/>
      <c r="E93" s="367"/>
      <c r="F93" s="367"/>
      <c r="G93" s="367"/>
      <c r="H93" s="6"/>
      <c r="I93" s="6"/>
      <c r="J93" s="6"/>
      <c r="K93" s="6"/>
    </row>
    <row r="94" spans="2:11" x14ac:dyDescent="0.25">
      <c r="B94" s="3"/>
      <c r="C94" s="367"/>
      <c r="D94" s="367"/>
      <c r="E94" s="367"/>
      <c r="F94" s="367"/>
      <c r="G94" s="367"/>
      <c r="H94" s="6"/>
      <c r="I94" s="6"/>
      <c r="J94" s="6"/>
      <c r="K94" s="6"/>
    </row>
    <row r="95" spans="2:11" x14ac:dyDescent="0.25">
      <c r="B95" s="3"/>
      <c r="C95" s="367"/>
      <c r="D95" s="367"/>
      <c r="E95" s="367"/>
      <c r="F95" s="367"/>
      <c r="G95" s="367"/>
      <c r="H95" s="6"/>
      <c r="I95" s="6"/>
      <c r="J95" s="6"/>
      <c r="K95" s="6"/>
    </row>
    <row r="96" spans="2:11" x14ac:dyDescent="0.25">
      <c r="B96" s="3"/>
      <c r="C96" s="367"/>
      <c r="D96" s="367"/>
      <c r="E96" s="367"/>
      <c r="F96" s="367"/>
      <c r="G96" s="367"/>
      <c r="H96" s="6"/>
      <c r="I96" s="6"/>
      <c r="J96" s="6"/>
      <c r="K96" s="6"/>
    </row>
    <row r="97" spans="2:11" x14ac:dyDescent="0.25">
      <c r="B97" s="3"/>
      <c r="C97" s="367"/>
      <c r="D97" s="367"/>
      <c r="E97" s="367"/>
      <c r="F97" s="367"/>
      <c r="G97" s="367"/>
      <c r="H97" s="6"/>
      <c r="I97" s="6"/>
      <c r="J97" s="6"/>
      <c r="K97" s="6"/>
    </row>
    <row r="98" spans="2:11" x14ac:dyDescent="0.25">
      <c r="B98" s="3"/>
      <c r="C98" s="367"/>
      <c r="D98" s="367"/>
      <c r="E98" s="367"/>
      <c r="F98" s="367"/>
      <c r="G98" s="367"/>
      <c r="H98" s="6"/>
      <c r="I98" s="6"/>
      <c r="J98" s="6"/>
      <c r="K98" s="6"/>
    </row>
    <row r="99" spans="2:11" x14ac:dyDescent="0.25">
      <c r="B99" s="3"/>
      <c r="C99" s="367"/>
      <c r="D99" s="367"/>
      <c r="E99" s="367"/>
      <c r="F99" s="367"/>
      <c r="G99" s="367"/>
      <c r="H99" s="6"/>
      <c r="I99" s="6"/>
      <c r="J99" s="6"/>
      <c r="K99" s="6"/>
    </row>
    <row r="100" spans="2:11" x14ac:dyDescent="0.25">
      <c r="B100" s="3"/>
      <c r="C100" s="367"/>
      <c r="D100" s="367"/>
      <c r="E100" s="367"/>
      <c r="F100" s="367"/>
      <c r="G100" s="367"/>
      <c r="H100" s="6"/>
      <c r="I100" s="6"/>
      <c r="J100" s="6"/>
      <c r="K100" s="6"/>
    </row>
    <row r="101" spans="2:11" x14ac:dyDescent="0.25">
      <c r="B101" s="3"/>
      <c r="C101" s="367"/>
      <c r="D101" s="367"/>
      <c r="E101" s="367"/>
      <c r="F101" s="367"/>
      <c r="G101" s="367"/>
      <c r="H101" s="6"/>
      <c r="I101" s="6"/>
      <c r="J101" s="6"/>
      <c r="K101" s="6"/>
    </row>
    <row r="102" spans="2:11" x14ac:dyDescent="0.25">
      <c r="B102" s="3"/>
      <c r="C102" s="367"/>
      <c r="D102" s="367"/>
      <c r="E102" s="367"/>
      <c r="F102" s="367"/>
      <c r="G102" s="367"/>
      <c r="H102" s="6"/>
      <c r="I102" s="6"/>
      <c r="J102" s="6"/>
      <c r="K102" s="6"/>
    </row>
    <row r="103" spans="2:11" x14ac:dyDescent="0.25">
      <c r="B103" s="3"/>
      <c r="C103" s="367"/>
      <c r="D103" s="367"/>
      <c r="E103" s="367"/>
      <c r="F103" s="367"/>
      <c r="G103" s="367"/>
      <c r="H103" s="6"/>
      <c r="I103" s="6"/>
      <c r="J103" s="6"/>
      <c r="K103" s="6"/>
    </row>
    <row r="104" spans="2:11" x14ac:dyDescent="0.25">
      <c r="B104" s="3"/>
      <c r="C104" s="367"/>
      <c r="D104" s="367"/>
      <c r="E104" s="367"/>
      <c r="F104" s="367"/>
      <c r="G104" s="367"/>
      <c r="H104" s="6"/>
      <c r="I104" s="6"/>
      <c r="J104" s="6"/>
      <c r="K104" s="6"/>
    </row>
    <row r="105" spans="2:11" x14ac:dyDescent="0.25">
      <c r="B105" s="3"/>
      <c r="C105" s="367"/>
      <c r="D105" s="367"/>
      <c r="E105" s="367"/>
      <c r="F105" s="367"/>
      <c r="G105" s="367"/>
      <c r="H105" s="6"/>
      <c r="I105" s="6"/>
      <c r="J105" s="6"/>
      <c r="K105" s="6"/>
    </row>
    <row r="106" spans="2:11" x14ac:dyDescent="0.25">
      <c r="B106" s="3"/>
      <c r="C106" s="367"/>
      <c r="D106" s="367"/>
      <c r="E106" s="367"/>
      <c r="F106" s="367"/>
      <c r="G106" s="367"/>
      <c r="H106" s="6"/>
      <c r="I106" s="6"/>
      <c r="J106" s="6"/>
      <c r="K106" s="6"/>
    </row>
    <row r="107" spans="2:11" x14ac:dyDescent="0.25">
      <c r="B107" s="3"/>
      <c r="C107" s="367"/>
      <c r="D107" s="367"/>
      <c r="E107" s="367"/>
      <c r="F107" s="367"/>
      <c r="G107" s="367"/>
      <c r="H107" s="6"/>
      <c r="I107" s="6"/>
      <c r="J107" s="6"/>
      <c r="K107" s="6"/>
    </row>
    <row r="108" spans="2:11" x14ac:dyDescent="0.25">
      <c r="B108" s="3"/>
      <c r="C108" s="367"/>
      <c r="D108" s="367"/>
      <c r="E108" s="367"/>
      <c r="F108" s="367"/>
      <c r="G108" s="367"/>
      <c r="H108" s="6"/>
      <c r="I108" s="6"/>
      <c r="J108" s="6"/>
      <c r="K108" s="6"/>
    </row>
    <row r="109" spans="2:11" x14ac:dyDescent="0.25">
      <c r="B109" s="3"/>
      <c r="C109" s="367"/>
      <c r="D109" s="367"/>
      <c r="E109" s="367"/>
      <c r="F109" s="367"/>
      <c r="G109" s="367"/>
      <c r="H109" s="6"/>
      <c r="I109" s="6"/>
      <c r="J109" s="6"/>
      <c r="K109" s="6"/>
    </row>
    <row r="110" spans="2:11" x14ac:dyDescent="0.25">
      <c r="B110" s="3"/>
      <c r="C110" s="367"/>
      <c r="D110" s="367"/>
      <c r="E110" s="367"/>
      <c r="F110" s="367"/>
      <c r="G110" s="367"/>
      <c r="H110" s="6"/>
      <c r="I110" s="6"/>
      <c r="J110" s="6"/>
      <c r="K110" s="6"/>
    </row>
    <row r="111" spans="2:11" x14ac:dyDescent="0.25">
      <c r="B111" s="3"/>
      <c r="C111" s="367"/>
      <c r="D111" s="367"/>
      <c r="E111" s="367"/>
      <c r="F111" s="367"/>
      <c r="G111" s="367"/>
      <c r="H111" s="6"/>
      <c r="I111" s="6"/>
      <c r="J111" s="6"/>
      <c r="K111" s="6"/>
    </row>
    <row r="112" spans="2:11" x14ac:dyDescent="0.25">
      <c r="B112" s="3"/>
      <c r="C112" s="367"/>
      <c r="D112" s="367"/>
      <c r="E112" s="367"/>
      <c r="F112" s="367"/>
      <c r="G112" s="367"/>
      <c r="H112" s="6"/>
      <c r="I112" s="6"/>
      <c r="J112" s="6"/>
      <c r="K112" s="6"/>
    </row>
    <row r="113" spans="2:11" x14ac:dyDescent="0.25">
      <c r="B113" s="3"/>
      <c r="C113" s="367"/>
      <c r="D113" s="367"/>
      <c r="E113" s="367"/>
      <c r="F113" s="367"/>
      <c r="G113" s="367"/>
      <c r="H113" s="6"/>
      <c r="I113" s="6"/>
      <c r="J113" s="6"/>
      <c r="K113" s="6"/>
    </row>
    <row r="114" spans="2:11" x14ac:dyDescent="0.25">
      <c r="B114" s="3"/>
      <c r="C114" s="367"/>
      <c r="D114" s="367"/>
      <c r="E114" s="367"/>
      <c r="F114" s="367"/>
      <c r="G114" s="367"/>
      <c r="H114" s="6"/>
      <c r="I114" s="6"/>
      <c r="J114" s="6"/>
      <c r="K114" s="6"/>
    </row>
    <row r="115" spans="2:11" x14ac:dyDescent="0.25">
      <c r="B115" s="3"/>
      <c r="C115" s="367"/>
      <c r="D115" s="367"/>
      <c r="E115" s="367"/>
      <c r="F115" s="367"/>
      <c r="G115" s="367"/>
      <c r="H115" s="6"/>
      <c r="I115" s="6"/>
      <c r="J115" s="6"/>
      <c r="K115" s="6"/>
    </row>
    <row r="116" spans="2:11" x14ac:dyDescent="0.25">
      <c r="B116" s="3"/>
      <c r="C116" s="367"/>
      <c r="D116" s="367"/>
      <c r="E116" s="367"/>
      <c r="F116" s="367"/>
      <c r="G116" s="367"/>
      <c r="H116" s="6"/>
      <c r="I116" s="6"/>
      <c r="J116" s="6"/>
      <c r="K116" s="6"/>
    </row>
    <row r="117" spans="2:11" x14ac:dyDescent="0.25">
      <c r="B117" s="3"/>
      <c r="C117" s="367"/>
      <c r="D117" s="367"/>
      <c r="E117" s="367"/>
      <c r="F117" s="367"/>
      <c r="G117" s="367"/>
      <c r="H117" s="6"/>
      <c r="I117" s="6"/>
      <c r="J117" s="6"/>
      <c r="K117" s="6"/>
    </row>
    <row r="118" spans="2:11" x14ac:dyDescent="0.25">
      <c r="B118" s="3"/>
      <c r="C118" s="367"/>
      <c r="D118" s="367"/>
      <c r="E118" s="367"/>
      <c r="F118" s="367"/>
      <c r="G118" s="367"/>
      <c r="H118" s="6"/>
      <c r="I118" s="6"/>
      <c r="J118" s="6"/>
      <c r="K118" s="6"/>
    </row>
    <row r="119" spans="2:11" x14ac:dyDescent="0.25">
      <c r="B119" s="3"/>
      <c r="C119" s="367"/>
      <c r="D119" s="367"/>
      <c r="E119" s="367"/>
      <c r="F119" s="367"/>
      <c r="G119" s="367"/>
      <c r="H119" s="6"/>
      <c r="I119" s="6"/>
      <c r="J119" s="6"/>
      <c r="K119" s="6"/>
    </row>
    <row r="120" spans="2:11" x14ac:dyDescent="0.25">
      <c r="B120" s="3"/>
      <c r="C120" s="367"/>
      <c r="D120" s="367"/>
      <c r="E120" s="367"/>
      <c r="F120" s="367"/>
      <c r="G120" s="367"/>
      <c r="H120" s="6"/>
      <c r="I120" s="6"/>
      <c r="J120" s="6"/>
      <c r="K120" s="6"/>
    </row>
    <row r="121" spans="2:11" x14ac:dyDescent="0.25">
      <c r="B121" s="3"/>
      <c r="C121" s="367"/>
      <c r="D121" s="367"/>
      <c r="E121" s="367"/>
      <c r="F121" s="367"/>
      <c r="G121" s="367"/>
      <c r="H121" s="6"/>
      <c r="I121" s="6"/>
      <c r="J121" s="6"/>
      <c r="K121" s="6"/>
    </row>
    <row r="122" spans="2:11" x14ac:dyDescent="0.25">
      <c r="B122" s="3"/>
      <c r="C122" s="367"/>
      <c r="D122" s="367"/>
      <c r="E122" s="367"/>
      <c r="F122" s="367"/>
      <c r="G122" s="367"/>
      <c r="H122" s="6"/>
      <c r="I122" s="6"/>
      <c r="J122" s="6"/>
      <c r="K122" s="6"/>
    </row>
    <row r="123" spans="2:11" x14ac:dyDescent="0.25">
      <c r="B123" s="3"/>
      <c r="C123" s="367"/>
      <c r="D123" s="367"/>
      <c r="E123" s="367"/>
      <c r="F123" s="367"/>
      <c r="G123" s="367"/>
      <c r="H123" s="6"/>
      <c r="I123" s="6"/>
      <c r="J123" s="6"/>
      <c r="K123" s="6"/>
    </row>
    <row r="124" spans="2:11" x14ac:dyDescent="0.25">
      <c r="B124" s="3"/>
      <c r="C124" s="367"/>
      <c r="D124" s="367"/>
      <c r="E124" s="367"/>
      <c r="F124" s="367"/>
      <c r="G124" s="367"/>
      <c r="H124" s="6"/>
      <c r="I124" s="6"/>
      <c r="J124" s="6"/>
      <c r="K124" s="6"/>
    </row>
    <row r="125" spans="2:11" x14ac:dyDescent="0.25">
      <c r="B125" s="3"/>
      <c r="C125" s="367"/>
      <c r="D125" s="367"/>
      <c r="E125" s="367"/>
      <c r="F125" s="367"/>
      <c r="G125" s="367"/>
      <c r="H125" s="6"/>
      <c r="I125" s="6"/>
      <c r="J125" s="6"/>
      <c r="K125" s="6"/>
    </row>
    <row r="126" spans="2:11" x14ac:dyDescent="0.25">
      <c r="B126" s="3"/>
      <c r="C126" s="367"/>
      <c r="D126" s="367"/>
      <c r="E126" s="367"/>
      <c r="F126" s="367"/>
      <c r="G126" s="367"/>
      <c r="H126" s="6"/>
      <c r="I126" s="6"/>
      <c r="J126" s="6"/>
      <c r="K126" s="6"/>
    </row>
    <row r="127" spans="2:11" x14ac:dyDescent="0.25">
      <c r="B127" s="3"/>
      <c r="C127" s="367"/>
      <c r="D127" s="367"/>
      <c r="E127" s="367"/>
      <c r="F127" s="367"/>
      <c r="G127" s="367"/>
      <c r="H127" s="6"/>
      <c r="I127" s="6"/>
      <c r="J127" s="6"/>
      <c r="K127" s="6"/>
    </row>
    <row r="128" spans="2:11" x14ac:dyDescent="0.25">
      <c r="B128" s="3"/>
      <c r="C128" s="367"/>
      <c r="D128" s="367"/>
      <c r="E128" s="367"/>
      <c r="F128" s="367"/>
      <c r="G128" s="367"/>
      <c r="H128" s="6"/>
      <c r="I128" s="6"/>
      <c r="J128" s="6"/>
      <c r="K128" s="6"/>
    </row>
    <row r="129" spans="2:11" x14ac:dyDescent="0.25">
      <c r="B129" s="3"/>
      <c r="C129" s="367"/>
      <c r="D129" s="367"/>
      <c r="E129" s="367"/>
      <c r="F129" s="367"/>
      <c r="G129" s="367"/>
      <c r="H129" s="6"/>
      <c r="I129" s="6"/>
      <c r="J129" s="6"/>
      <c r="K129" s="6"/>
    </row>
    <row r="130" spans="2:11" x14ac:dyDescent="0.25">
      <c r="B130" s="3"/>
      <c r="C130" s="367"/>
      <c r="D130" s="367"/>
      <c r="E130" s="367"/>
      <c r="F130" s="367"/>
      <c r="G130" s="367"/>
      <c r="H130" s="6"/>
      <c r="I130" s="6"/>
      <c r="J130" s="6"/>
      <c r="K130" s="6"/>
    </row>
    <row r="131" spans="2:11" x14ac:dyDescent="0.25">
      <c r="B131" s="3"/>
      <c r="C131" s="367"/>
      <c r="D131" s="367"/>
      <c r="E131" s="367"/>
      <c r="F131" s="367"/>
      <c r="G131" s="367"/>
      <c r="H131" s="6"/>
      <c r="I131" s="6"/>
      <c r="J131" s="6"/>
      <c r="K131" s="6"/>
    </row>
    <row r="132" spans="2:11" x14ac:dyDescent="0.25">
      <c r="B132" s="3"/>
      <c r="C132" s="367"/>
      <c r="D132" s="367"/>
      <c r="E132" s="367"/>
      <c r="F132" s="367"/>
      <c r="G132" s="367"/>
      <c r="H132" s="6"/>
      <c r="I132" s="6"/>
      <c r="J132" s="6"/>
      <c r="K132" s="6"/>
    </row>
    <row r="133" spans="2:11" x14ac:dyDescent="0.25">
      <c r="B133" s="3"/>
      <c r="C133" s="367"/>
      <c r="D133" s="367"/>
      <c r="E133" s="367"/>
      <c r="F133" s="367"/>
      <c r="G133" s="367"/>
      <c r="H133" s="6"/>
      <c r="I133" s="6"/>
      <c r="J133" s="6"/>
      <c r="K133" s="6"/>
    </row>
    <row r="134" spans="2:11" x14ac:dyDescent="0.25">
      <c r="B134" s="3"/>
      <c r="C134" s="367"/>
      <c r="D134" s="367"/>
      <c r="E134" s="367"/>
      <c r="F134" s="367"/>
      <c r="G134" s="367"/>
      <c r="H134" s="6"/>
      <c r="I134" s="6"/>
      <c r="J134" s="6"/>
      <c r="K134" s="6"/>
    </row>
    <row r="135" spans="2:11" x14ac:dyDescent="0.25">
      <c r="B135" s="3"/>
      <c r="C135" s="367"/>
      <c r="D135" s="367"/>
      <c r="E135" s="367"/>
      <c r="F135" s="367"/>
      <c r="G135" s="367"/>
      <c r="H135" s="6"/>
      <c r="I135" s="6"/>
      <c r="J135" s="6"/>
      <c r="K135" s="6"/>
    </row>
    <row r="136" spans="2:11" x14ac:dyDescent="0.25">
      <c r="B136" s="3"/>
      <c r="C136" s="367"/>
      <c r="D136" s="367"/>
      <c r="E136" s="367"/>
      <c r="F136" s="367"/>
      <c r="G136" s="367"/>
      <c r="H136" s="6"/>
      <c r="I136" s="6"/>
      <c r="J136" s="6"/>
      <c r="K136" s="6"/>
    </row>
    <row r="137" spans="2:11" x14ac:dyDescent="0.25">
      <c r="B137" s="3"/>
      <c r="C137" s="367"/>
      <c r="D137" s="367"/>
      <c r="E137" s="367"/>
      <c r="F137" s="367"/>
      <c r="G137" s="367"/>
      <c r="H137" s="6"/>
      <c r="I137" s="6"/>
      <c r="J137" s="6"/>
      <c r="K137" s="6"/>
    </row>
    <row r="138" spans="2:11" x14ac:dyDescent="0.25">
      <c r="B138" s="3"/>
      <c r="C138" s="367"/>
      <c r="D138" s="367"/>
      <c r="E138" s="367"/>
      <c r="F138" s="367"/>
      <c r="G138" s="367"/>
      <c r="H138" s="6"/>
      <c r="I138" s="6"/>
      <c r="J138" s="6"/>
      <c r="K138" s="6"/>
    </row>
  </sheetData>
  <mergeCells count="217">
    <mergeCell ref="C127:D127"/>
    <mergeCell ref="E127:G127"/>
    <mergeCell ref="C128:D128"/>
    <mergeCell ref="E128:G128"/>
    <mergeCell ref="C129:D129"/>
    <mergeCell ref="E129:G129"/>
    <mergeCell ref="C124:D124"/>
    <mergeCell ref="E124:G124"/>
    <mergeCell ref="C125:D125"/>
    <mergeCell ref="E125:G125"/>
    <mergeCell ref="C126:D126"/>
    <mergeCell ref="E126:G126"/>
    <mergeCell ref="C138:D138"/>
    <mergeCell ref="E138:G138"/>
    <mergeCell ref="C133:D133"/>
    <mergeCell ref="E133:G133"/>
    <mergeCell ref="C134:D134"/>
    <mergeCell ref="E134:G134"/>
    <mergeCell ref="C135:D135"/>
    <mergeCell ref="E135:G135"/>
    <mergeCell ref="C130:D130"/>
    <mergeCell ref="E130:G130"/>
    <mergeCell ref="C131:D131"/>
    <mergeCell ref="E131:G131"/>
    <mergeCell ref="C132:D132"/>
    <mergeCell ref="E132:G132"/>
    <mergeCell ref="C136:D136"/>
    <mergeCell ref="E136:G136"/>
    <mergeCell ref="C137:D137"/>
    <mergeCell ref="E137:G137"/>
    <mergeCell ref="E122:G122"/>
    <mergeCell ref="C123:D123"/>
    <mergeCell ref="E123:G123"/>
    <mergeCell ref="C118:D118"/>
    <mergeCell ref="E118:G118"/>
    <mergeCell ref="C119:D119"/>
    <mergeCell ref="E119:G119"/>
    <mergeCell ref="C120:D120"/>
    <mergeCell ref="E120:G120"/>
    <mergeCell ref="C121:D121"/>
    <mergeCell ref="E121:G121"/>
    <mergeCell ref="C122:D122"/>
    <mergeCell ref="C115:D115"/>
    <mergeCell ref="E115:G115"/>
    <mergeCell ref="C116:D116"/>
    <mergeCell ref="E116:G116"/>
    <mergeCell ref="C117:D117"/>
    <mergeCell ref="E117:G117"/>
    <mergeCell ref="C112:D112"/>
    <mergeCell ref="E112:G112"/>
    <mergeCell ref="C113:D113"/>
    <mergeCell ref="E113:G113"/>
    <mergeCell ref="C114:D114"/>
    <mergeCell ref="E114:G114"/>
    <mergeCell ref="C109:D109"/>
    <mergeCell ref="E109:G109"/>
    <mergeCell ref="C110:D110"/>
    <mergeCell ref="E110:G110"/>
    <mergeCell ref="C111:D111"/>
    <mergeCell ref="E111:G111"/>
    <mergeCell ref="C106:D106"/>
    <mergeCell ref="E106:G106"/>
    <mergeCell ref="C107:D107"/>
    <mergeCell ref="E107:G107"/>
    <mergeCell ref="C108:D108"/>
    <mergeCell ref="E108:G108"/>
    <mergeCell ref="C103:D103"/>
    <mergeCell ref="E103:G103"/>
    <mergeCell ref="C104:D104"/>
    <mergeCell ref="E104:G104"/>
    <mergeCell ref="C105:D105"/>
    <mergeCell ref="E105:G105"/>
    <mergeCell ref="C100:D100"/>
    <mergeCell ref="E100:G100"/>
    <mergeCell ref="C101:D101"/>
    <mergeCell ref="E101:G101"/>
    <mergeCell ref="C102:D102"/>
    <mergeCell ref="E102:G102"/>
    <mergeCell ref="C97:D97"/>
    <mergeCell ref="E97:G97"/>
    <mergeCell ref="C98:D98"/>
    <mergeCell ref="E98:G98"/>
    <mergeCell ref="C99:D99"/>
    <mergeCell ref="E99:G99"/>
    <mergeCell ref="C94:D94"/>
    <mergeCell ref="E94:G94"/>
    <mergeCell ref="C95:D95"/>
    <mergeCell ref="E95:G95"/>
    <mergeCell ref="C96:D96"/>
    <mergeCell ref="E96:G96"/>
    <mergeCell ref="C91:D91"/>
    <mergeCell ref="E91:G91"/>
    <mergeCell ref="C92:D92"/>
    <mergeCell ref="E92:G92"/>
    <mergeCell ref="C93:D93"/>
    <mergeCell ref="E93:G93"/>
    <mergeCell ref="C88:D88"/>
    <mergeCell ref="E88:G88"/>
    <mergeCell ref="C89:D89"/>
    <mergeCell ref="E89:G89"/>
    <mergeCell ref="C90:D90"/>
    <mergeCell ref="E90:G90"/>
    <mergeCell ref="C85:D85"/>
    <mergeCell ref="E85:G85"/>
    <mergeCell ref="C86:D86"/>
    <mergeCell ref="E86:G86"/>
    <mergeCell ref="C87:D87"/>
    <mergeCell ref="E87:G87"/>
    <mergeCell ref="C82:D82"/>
    <mergeCell ref="E82:G82"/>
    <mergeCell ref="C83:D83"/>
    <mergeCell ref="E83:G83"/>
    <mergeCell ref="C84:D84"/>
    <mergeCell ref="E84:G84"/>
    <mergeCell ref="C79:D79"/>
    <mergeCell ref="E79:G79"/>
    <mergeCell ref="C80:D80"/>
    <mergeCell ref="E80:G80"/>
    <mergeCell ref="C81:D81"/>
    <mergeCell ref="E81:G81"/>
    <mergeCell ref="C76:D76"/>
    <mergeCell ref="E76:G76"/>
    <mergeCell ref="C77:D77"/>
    <mergeCell ref="E77:G77"/>
    <mergeCell ref="C78:D78"/>
    <mergeCell ref="E78:G78"/>
    <mergeCell ref="C73:D73"/>
    <mergeCell ref="E73:G73"/>
    <mergeCell ref="C74:D74"/>
    <mergeCell ref="E74:G74"/>
    <mergeCell ref="C75:D75"/>
    <mergeCell ref="E75:G75"/>
    <mergeCell ref="C70:D70"/>
    <mergeCell ref="E70:G70"/>
    <mergeCell ref="C71:D71"/>
    <mergeCell ref="E71:G71"/>
    <mergeCell ref="C72:D72"/>
    <mergeCell ref="E72:G72"/>
    <mergeCell ref="C67:D67"/>
    <mergeCell ref="E67:G67"/>
    <mergeCell ref="C68:D68"/>
    <mergeCell ref="E68:G68"/>
    <mergeCell ref="C69:D69"/>
    <mergeCell ref="E69:G69"/>
    <mergeCell ref="C64:D64"/>
    <mergeCell ref="E64:G64"/>
    <mergeCell ref="C65:D65"/>
    <mergeCell ref="E65:G65"/>
    <mergeCell ref="C66:D66"/>
    <mergeCell ref="E66:G66"/>
    <mergeCell ref="C61:D61"/>
    <mergeCell ref="E61:G61"/>
    <mergeCell ref="C62:D62"/>
    <mergeCell ref="E62:G62"/>
    <mergeCell ref="C63:D63"/>
    <mergeCell ref="E63:G63"/>
    <mergeCell ref="C58:D58"/>
    <mergeCell ref="E58:G58"/>
    <mergeCell ref="C59:D59"/>
    <mergeCell ref="E59:G59"/>
    <mergeCell ref="C60:D60"/>
    <mergeCell ref="E60:G60"/>
    <mergeCell ref="C55:D55"/>
    <mergeCell ref="E55:G55"/>
    <mergeCell ref="C56:D56"/>
    <mergeCell ref="E56:G56"/>
    <mergeCell ref="C57:D57"/>
    <mergeCell ref="E57:G57"/>
    <mergeCell ref="C52:D52"/>
    <mergeCell ref="E52:G52"/>
    <mergeCell ref="C53:D53"/>
    <mergeCell ref="E53:G53"/>
    <mergeCell ref="C54:D54"/>
    <mergeCell ref="E54:G54"/>
    <mergeCell ref="C49:D49"/>
    <mergeCell ref="E49:G49"/>
    <mergeCell ref="C50:D50"/>
    <mergeCell ref="E50:G50"/>
    <mergeCell ref="C51:D51"/>
    <mergeCell ref="E51:G51"/>
    <mergeCell ref="C46:D46"/>
    <mergeCell ref="E46:G46"/>
    <mergeCell ref="C47:D47"/>
    <mergeCell ref="E47:G47"/>
    <mergeCell ref="C48:D48"/>
    <mergeCell ref="E48:G48"/>
    <mergeCell ref="C43:D43"/>
    <mergeCell ref="E43:G43"/>
    <mergeCell ref="C44:D44"/>
    <mergeCell ref="E44:G44"/>
    <mergeCell ref="C45:D45"/>
    <mergeCell ref="E45:G45"/>
    <mergeCell ref="C40:D40"/>
    <mergeCell ref="E40:G40"/>
    <mergeCell ref="C41:D41"/>
    <mergeCell ref="E41:G41"/>
    <mergeCell ref="C42:D42"/>
    <mergeCell ref="E42:G42"/>
    <mergeCell ref="C37:D37"/>
    <mergeCell ref="E37:G37"/>
    <mergeCell ref="C38:D38"/>
    <mergeCell ref="E38:G38"/>
    <mergeCell ref="C39:D39"/>
    <mergeCell ref="E39:G39"/>
    <mergeCell ref="C35:D35"/>
    <mergeCell ref="E35:G35"/>
    <mergeCell ref="C36:D36"/>
    <mergeCell ref="E36:G36"/>
    <mergeCell ref="E1:G1"/>
    <mergeCell ref="F2:G2"/>
    <mergeCell ref="F9:G9"/>
    <mergeCell ref="F11:G11"/>
    <mergeCell ref="F17:G17"/>
    <mergeCell ref="F10:G10"/>
    <mergeCell ref="F3:G3"/>
    <mergeCell ref="F4:G4"/>
    <mergeCell ref="F5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D174B-571B-4DA9-814A-AA1DA79F8342}">
  <dimension ref="A1:W91"/>
  <sheetViews>
    <sheetView tabSelected="1" workbookViewId="0">
      <selection activeCell="E27" sqref="E27"/>
    </sheetView>
  </sheetViews>
  <sheetFormatPr defaultRowHeight="18.75" x14ac:dyDescent="0.3"/>
  <cols>
    <col min="1" max="1" width="1.5703125" customWidth="1"/>
    <col min="2" max="2" width="62.5703125" style="270" customWidth="1"/>
    <col min="3" max="3" width="17.7109375" style="266" customWidth="1"/>
    <col min="4" max="4" width="16" customWidth="1"/>
    <col min="5" max="5" width="23.140625" customWidth="1"/>
    <col min="6" max="6" width="12" style="143" customWidth="1"/>
    <col min="7" max="7" width="22.28515625" customWidth="1"/>
    <col min="8" max="8" width="20" customWidth="1"/>
  </cols>
  <sheetData>
    <row r="1" spans="1:23" ht="19.5" thickBot="1" x14ac:dyDescent="0.35">
      <c r="A1" s="65"/>
      <c r="B1" s="88"/>
      <c r="C1" s="70"/>
      <c r="D1" s="65"/>
      <c r="E1" s="65"/>
      <c r="F1" s="52"/>
      <c r="G1" s="65"/>
      <c r="H1" s="65"/>
      <c r="I1" s="65"/>
      <c r="J1" s="65"/>
      <c r="K1" s="65"/>
      <c r="L1" s="65"/>
      <c r="M1" s="65"/>
      <c r="N1" s="65"/>
      <c r="O1" s="65"/>
      <c r="P1" s="66"/>
      <c r="Q1" s="65"/>
      <c r="R1" s="65"/>
      <c r="S1" s="65"/>
      <c r="T1" s="65"/>
      <c r="U1" s="65"/>
      <c r="V1" s="65"/>
      <c r="W1" s="65"/>
    </row>
    <row r="2" spans="1:23" x14ac:dyDescent="0.3">
      <c r="A2" s="65"/>
      <c r="B2" s="267"/>
      <c r="C2" s="264"/>
      <c r="D2" s="67"/>
      <c r="E2" s="67"/>
      <c r="F2" s="272"/>
      <c r="G2" s="67"/>
      <c r="H2" s="67"/>
      <c r="I2" s="68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23" ht="21" x14ac:dyDescent="0.35">
      <c r="A3" s="65"/>
      <c r="B3" s="271" t="s">
        <v>120</v>
      </c>
      <c r="C3" s="241"/>
      <c r="D3" s="273"/>
      <c r="E3" s="273"/>
      <c r="F3" s="274"/>
      <c r="G3" s="273"/>
      <c r="H3" s="273"/>
      <c r="I3" s="66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3" ht="37.5" x14ac:dyDescent="0.3">
      <c r="A4" s="69"/>
      <c r="B4" s="181" t="s">
        <v>121</v>
      </c>
      <c r="C4" s="275" t="s">
        <v>122</v>
      </c>
      <c r="D4" s="275" t="s">
        <v>123</v>
      </c>
      <c r="E4" s="275" t="s">
        <v>124</v>
      </c>
      <c r="F4" s="276" t="s">
        <v>9</v>
      </c>
      <c r="G4" s="275" t="s">
        <v>125</v>
      </c>
      <c r="H4" s="275" t="s">
        <v>126</v>
      </c>
      <c r="I4" s="72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x14ac:dyDescent="0.3">
      <c r="A5" s="65"/>
      <c r="B5" s="257"/>
      <c r="C5" s="277"/>
      <c r="D5" s="277"/>
      <c r="E5" s="277"/>
      <c r="F5" s="278"/>
      <c r="G5" s="277"/>
      <c r="H5" s="277"/>
      <c r="I5" s="73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23" x14ac:dyDescent="0.3">
      <c r="A6" s="65"/>
      <c r="B6" s="268" t="s">
        <v>50</v>
      </c>
      <c r="C6" s="279">
        <v>116080</v>
      </c>
      <c r="D6" s="280">
        <v>0.33</v>
      </c>
      <c r="E6" s="279">
        <f>C6*(1+D6)</f>
        <v>154386.4</v>
      </c>
      <c r="F6" s="278">
        <v>1</v>
      </c>
      <c r="G6" s="281">
        <f>((E6/52.149)/40)</f>
        <v>74.012157471859467</v>
      </c>
      <c r="H6" s="279">
        <f>F6*E6</f>
        <v>154386.4</v>
      </c>
      <c r="I6" s="66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3" x14ac:dyDescent="0.3">
      <c r="A7" s="65"/>
      <c r="B7" s="268" t="s">
        <v>56</v>
      </c>
      <c r="C7" s="279">
        <v>116080</v>
      </c>
      <c r="D7" s="280">
        <v>0.33</v>
      </c>
      <c r="E7" s="279">
        <f t="shared" ref="E7:E70" si="0">C7*(1+D7)</f>
        <v>154386.4</v>
      </c>
      <c r="F7" s="278">
        <v>1</v>
      </c>
      <c r="G7" s="281">
        <f t="shared" ref="G7:G70" si="1">((E7/52.149)/40)</f>
        <v>74.012157471859467</v>
      </c>
      <c r="H7" s="279">
        <f t="shared" ref="H7:H70" si="2">F7*E7</f>
        <v>154386.4</v>
      </c>
      <c r="I7" s="66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1:23" x14ac:dyDescent="0.3">
      <c r="A8" s="65"/>
      <c r="B8" s="268" t="s">
        <v>41</v>
      </c>
      <c r="C8" s="279">
        <v>114510</v>
      </c>
      <c r="D8" s="280">
        <v>0.33</v>
      </c>
      <c r="E8" s="279">
        <f t="shared" si="0"/>
        <v>152298.30000000002</v>
      </c>
      <c r="F8" s="278">
        <v>1</v>
      </c>
      <c r="G8" s="281">
        <f t="shared" si="1"/>
        <v>73.011131565322444</v>
      </c>
      <c r="H8" s="279">
        <f t="shared" si="2"/>
        <v>152298.30000000002</v>
      </c>
      <c r="I8" s="66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</row>
    <row r="9" spans="1:23" x14ac:dyDescent="0.3">
      <c r="A9" s="65"/>
      <c r="B9" s="268" t="s">
        <v>49</v>
      </c>
      <c r="C9" s="279">
        <v>80010</v>
      </c>
      <c r="D9" s="280">
        <v>0.33</v>
      </c>
      <c r="E9" s="279">
        <f t="shared" si="0"/>
        <v>106413.3</v>
      </c>
      <c r="F9" s="278">
        <v>1</v>
      </c>
      <c r="G9" s="281">
        <f t="shared" si="1"/>
        <v>51.014065466260135</v>
      </c>
      <c r="H9" s="279">
        <f t="shared" si="2"/>
        <v>106413.3</v>
      </c>
      <c r="I9" s="66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</row>
    <row r="10" spans="1:23" x14ac:dyDescent="0.3">
      <c r="A10" s="65"/>
      <c r="B10" s="268" t="s">
        <v>45</v>
      </c>
      <c r="C10" s="279">
        <v>50090</v>
      </c>
      <c r="D10" s="280">
        <v>0.33</v>
      </c>
      <c r="E10" s="279">
        <f t="shared" si="0"/>
        <v>66619.7</v>
      </c>
      <c r="F10" s="278">
        <v>1</v>
      </c>
      <c r="G10" s="281">
        <f t="shared" si="1"/>
        <v>31.937189591363204</v>
      </c>
      <c r="H10" s="279">
        <f t="shared" si="2"/>
        <v>66619.7</v>
      </c>
      <c r="I10" s="66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</row>
    <row r="11" spans="1:23" x14ac:dyDescent="0.3">
      <c r="A11" s="65"/>
      <c r="B11" s="268" t="s">
        <v>46</v>
      </c>
      <c r="C11" s="279">
        <v>75140</v>
      </c>
      <c r="D11" s="280">
        <v>0.33</v>
      </c>
      <c r="E11" s="279">
        <f t="shared" si="0"/>
        <v>99936.200000000012</v>
      </c>
      <c r="F11" s="278">
        <v>1</v>
      </c>
      <c r="G11" s="281">
        <f t="shared" si="1"/>
        <v>47.908972367638889</v>
      </c>
      <c r="H11" s="279">
        <f t="shared" si="2"/>
        <v>99936.200000000012</v>
      </c>
      <c r="I11" s="66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spans="1:23" x14ac:dyDescent="0.3">
      <c r="A12" s="65"/>
      <c r="B12" s="268" t="s">
        <v>43</v>
      </c>
      <c r="C12" s="279">
        <v>53560</v>
      </c>
      <c r="D12" s="280">
        <v>0.33</v>
      </c>
      <c r="E12" s="279">
        <f t="shared" si="0"/>
        <v>71234.8</v>
      </c>
      <c r="F12" s="278">
        <v>1</v>
      </c>
      <c r="G12" s="281">
        <f t="shared" si="1"/>
        <v>34.149648123645711</v>
      </c>
      <c r="H12" s="279">
        <f t="shared" si="2"/>
        <v>71234.8</v>
      </c>
      <c r="I12" s="66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</row>
    <row r="13" spans="1:23" x14ac:dyDescent="0.3">
      <c r="A13" s="65"/>
      <c r="B13" s="268" t="s">
        <v>51</v>
      </c>
      <c r="C13" s="279">
        <v>45390</v>
      </c>
      <c r="D13" s="280">
        <v>0.33</v>
      </c>
      <c r="E13" s="279">
        <f t="shared" si="0"/>
        <v>60368.700000000004</v>
      </c>
      <c r="F13" s="278">
        <v>1</v>
      </c>
      <c r="G13" s="281">
        <f t="shared" si="1"/>
        <v>28.940487832940232</v>
      </c>
      <c r="H13" s="279">
        <f t="shared" si="2"/>
        <v>60368.700000000004</v>
      </c>
      <c r="I13" s="66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</row>
    <row r="14" spans="1:23" x14ac:dyDescent="0.3">
      <c r="A14" s="65"/>
      <c r="B14" s="268" t="s">
        <v>53</v>
      </c>
      <c r="C14" s="279">
        <v>51550</v>
      </c>
      <c r="D14" s="280">
        <v>0.33</v>
      </c>
      <c r="E14" s="279">
        <f t="shared" si="0"/>
        <v>68561.5</v>
      </c>
      <c r="F14" s="278">
        <v>1</v>
      </c>
      <c r="G14" s="281">
        <f t="shared" si="1"/>
        <v>32.868079924830774</v>
      </c>
      <c r="H14" s="279">
        <f t="shared" si="2"/>
        <v>68561.5</v>
      </c>
      <c r="I14" s="66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</row>
    <row r="15" spans="1:23" x14ac:dyDescent="0.3">
      <c r="A15" s="65"/>
      <c r="B15" s="268" t="s">
        <v>54</v>
      </c>
      <c r="C15" s="279">
        <v>65000</v>
      </c>
      <c r="D15" s="280">
        <v>0.33</v>
      </c>
      <c r="E15" s="279">
        <f t="shared" si="0"/>
        <v>86450</v>
      </c>
      <c r="F15" s="278">
        <v>1</v>
      </c>
      <c r="G15" s="281">
        <f>((E15/52.149)/40)</f>
        <v>41.443747722871002</v>
      </c>
      <c r="H15" s="279">
        <f t="shared" si="2"/>
        <v>86450</v>
      </c>
      <c r="I15" s="66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</row>
    <row r="16" spans="1:23" s="128" customFormat="1" x14ac:dyDescent="0.3">
      <c r="A16" s="157"/>
      <c r="B16" s="269" t="s">
        <v>42</v>
      </c>
      <c r="C16" s="282">
        <v>116080</v>
      </c>
      <c r="D16" s="283">
        <v>0.33</v>
      </c>
      <c r="E16" s="282">
        <f t="shared" si="0"/>
        <v>154386.4</v>
      </c>
      <c r="F16" s="284">
        <v>1</v>
      </c>
      <c r="G16" s="285">
        <f t="shared" si="1"/>
        <v>74.012157471859467</v>
      </c>
      <c r="H16" s="282">
        <f t="shared" si="2"/>
        <v>154386.4</v>
      </c>
      <c r="I16" s="158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spans="1:23" s="128" customFormat="1" x14ac:dyDescent="0.3">
      <c r="A17" s="157"/>
      <c r="B17" s="269" t="s">
        <v>44</v>
      </c>
      <c r="C17" s="282">
        <v>58910</v>
      </c>
      <c r="D17" s="283">
        <v>0.33</v>
      </c>
      <c r="E17" s="282">
        <f t="shared" si="0"/>
        <v>78350.3</v>
      </c>
      <c r="F17" s="284">
        <v>1</v>
      </c>
      <c r="G17" s="285">
        <f t="shared" si="1"/>
        <v>37.5607873592974</v>
      </c>
      <c r="H17" s="282">
        <f t="shared" si="2"/>
        <v>78350.3</v>
      </c>
      <c r="I17" s="158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spans="1:23" s="128" customFormat="1" x14ac:dyDescent="0.3">
      <c r="A18" s="157"/>
      <c r="B18" s="269" t="s">
        <v>69</v>
      </c>
      <c r="C18" s="282">
        <v>94480</v>
      </c>
      <c r="D18" s="283">
        <v>0.33</v>
      </c>
      <c r="E18" s="282">
        <f t="shared" si="0"/>
        <v>125658.40000000001</v>
      </c>
      <c r="F18" s="284">
        <v>1</v>
      </c>
      <c r="G18" s="285">
        <f t="shared" si="1"/>
        <v>60.240081305490037</v>
      </c>
      <c r="H18" s="282">
        <f t="shared" si="2"/>
        <v>125658.40000000001</v>
      </c>
      <c r="I18" s="158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spans="1:23" s="128" customFormat="1" x14ac:dyDescent="0.3">
      <c r="A19" s="157"/>
      <c r="B19" s="269" t="s">
        <v>127</v>
      </c>
      <c r="C19" s="282">
        <v>134790</v>
      </c>
      <c r="D19" s="283">
        <v>0.33</v>
      </c>
      <c r="E19" s="282">
        <f t="shared" si="0"/>
        <v>179270.7</v>
      </c>
      <c r="F19" s="284">
        <v>1</v>
      </c>
      <c r="G19" s="285">
        <f t="shared" si="1"/>
        <v>85.941580854858188</v>
      </c>
      <c r="H19" s="282">
        <f t="shared" si="2"/>
        <v>179270.7</v>
      </c>
      <c r="I19" s="158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spans="1:23" s="128" customFormat="1" x14ac:dyDescent="0.3">
      <c r="A20" s="157"/>
      <c r="B20" s="269" t="s">
        <v>128</v>
      </c>
      <c r="C20" s="282">
        <v>47940</v>
      </c>
      <c r="D20" s="283">
        <v>0.33</v>
      </c>
      <c r="E20" s="282">
        <f t="shared" si="0"/>
        <v>63760.200000000004</v>
      </c>
      <c r="F20" s="284">
        <v>1</v>
      </c>
      <c r="G20" s="285">
        <f t="shared" si="1"/>
        <v>30.566357935914404</v>
      </c>
      <c r="H20" s="282">
        <f t="shared" si="2"/>
        <v>63760.200000000004</v>
      </c>
      <c r="I20" s="158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spans="1:23" s="128" customFormat="1" x14ac:dyDescent="0.3">
      <c r="A21" s="157"/>
      <c r="B21" s="269" t="s">
        <v>47</v>
      </c>
      <c r="C21" s="282">
        <v>263840</v>
      </c>
      <c r="D21" s="283">
        <v>0.33</v>
      </c>
      <c r="E21" s="282">
        <f t="shared" si="0"/>
        <v>350907.2</v>
      </c>
      <c r="F21" s="284">
        <v>1</v>
      </c>
      <c r="G21" s="285">
        <f t="shared" si="1"/>
        <v>168.22335998772749</v>
      </c>
      <c r="H21" s="282">
        <f t="shared" si="2"/>
        <v>350907.2</v>
      </c>
      <c r="I21" s="158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spans="1:23" s="128" customFormat="1" x14ac:dyDescent="0.3">
      <c r="A22" s="157"/>
      <c r="B22" s="269" t="s">
        <v>48</v>
      </c>
      <c r="C22" s="282">
        <v>116080</v>
      </c>
      <c r="D22" s="283">
        <v>0.33</v>
      </c>
      <c r="E22" s="282">
        <f t="shared" si="0"/>
        <v>154386.4</v>
      </c>
      <c r="F22" s="284">
        <v>1</v>
      </c>
      <c r="G22" s="285">
        <f t="shared" si="1"/>
        <v>74.012157471859467</v>
      </c>
      <c r="H22" s="282">
        <f t="shared" si="2"/>
        <v>154386.4</v>
      </c>
      <c r="I22" s="158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spans="1:23" s="128" customFormat="1" x14ac:dyDescent="0.3">
      <c r="A23" s="157"/>
      <c r="B23" s="261" t="s">
        <v>239</v>
      </c>
      <c r="C23" s="286">
        <v>94640</v>
      </c>
      <c r="D23" s="283">
        <v>0.33</v>
      </c>
      <c r="E23" s="282">
        <f t="shared" si="0"/>
        <v>125871.20000000001</v>
      </c>
      <c r="F23" s="284">
        <v>1</v>
      </c>
      <c r="G23" s="285">
        <f t="shared" si="1"/>
        <v>60.342096684500191</v>
      </c>
      <c r="H23" s="282">
        <f t="shared" si="2"/>
        <v>125871.20000000001</v>
      </c>
      <c r="I23" s="158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spans="1:23" s="128" customFormat="1" x14ac:dyDescent="0.3">
      <c r="A24" s="157"/>
      <c r="B24" s="262" t="s">
        <v>240</v>
      </c>
      <c r="C24" s="286">
        <v>54080</v>
      </c>
      <c r="D24" s="283">
        <v>0.33</v>
      </c>
      <c r="E24" s="282">
        <f t="shared" si="0"/>
        <v>71926.400000000009</v>
      </c>
      <c r="F24" s="284">
        <v>1</v>
      </c>
      <c r="G24" s="285">
        <f t="shared" si="1"/>
        <v>34.481198105428675</v>
      </c>
      <c r="H24" s="282">
        <f t="shared" si="2"/>
        <v>71926.400000000009</v>
      </c>
      <c r="I24" s="158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spans="1:23" s="128" customFormat="1" x14ac:dyDescent="0.3">
      <c r="A25" s="157"/>
      <c r="B25" s="262" t="s">
        <v>241</v>
      </c>
      <c r="C25" s="286">
        <v>81120</v>
      </c>
      <c r="D25" s="283">
        <v>0.33</v>
      </c>
      <c r="E25" s="282">
        <f t="shared" si="0"/>
        <v>107889.60000000001</v>
      </c>
      <c r="F25" s="284">
        <v>1</v>
      </c>
      <c r="G25" s="285">
        <f t="shared" si="1"/>
        <v>51.721797158143012</v>
      </c>
      <c r="H25" s="282">
        <f t="shared" si="2"/>
        <v>107889.60000000001</v>
      </c>
      <c r="I25" s="158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spans="1:23" s="128" customFormat="1" x14ac:dyDescent="0.3">
      <c r="B26" s="262" t="s">
        <v>242</v>
      </c>
      <c r="C26" s="286">
        <v>86500</v>
      </c>
      <c r="D26" s="283">
        <v>0.33</v>
      </c>
      <c r="E26" s="282">
        <f t="shared" si="0"/>
        <v>115045</v>
      </c>
      <c r="F26" s="284">
        <v>1</v>
      </c>
      <c r="G26" s="285">
        <f t="shared" si="1"/>
        <v>55.152064277359102</v>
      </c>
      <c r="H26" s="282">
        <f t="shared" si="2"/>
        <v>115045</v>
      </c>
      <c r="I26" s="217"/>
    </row>
    <row r="27" spans="1:23" x14ac:dyDescent="0.3">
      <c r="B27" s="262" t="s">
        <v>243</v>
      </c>
      <c r="C27" s="286">
        <v>54080</v>
      </c>
      <c r="D27" s="283">
        <v>0.33</v>
      </c>
      <c r="E27" s="282">
        <f t="shared" si="0"/>
        <v>71926.400000000009</v>
      </c>
      <c r="F27" s="284">
        <v>1</v>
      </c>
      <c r="G27" s="285">
        <f t="shared" si="1"/>
        <v>34.481198105428675</v>
      </c>
      <c r="H27" s="282">
        <f t="shared" si="2"/>
        <v>71926.400000000009</v>
      </c>
      <c r="I27" s="217"/>
    </row>
    <row r="28" spans="1:23" x14ac:dyDescent="0.3">
      <c r="B28" s="262" t="s">
        <v>244</v>
      </c>
      <c r="C28" s="286">
        <v>54080</v>
      </c>
      <c r="D28" s="283">
        <v>0.33</v>
      </c>
      <c r="E28" s="282">
        <f t="shared" si="0"/>
        <v>71926.400000000009</v>
      </c>
      <c r="F28" s="284">
        <v>1</v>
      </c>
      <c r="G28" s="285">
        <f t="shared" si="1"/>
        <v>34.481198105428675</v>
      </c>
      <c r="H28" s="282">
        <f t="shared" si="2"/>
        <v>71926.400000000009</v>
      </c>
      <c r="I28" s="217"/>
    </row>
    <row r="29" spans="1:23" x14ac:dyDescent="0.3">
      <c r="B29" s="262" t="s">
        <v>282</v>
      </c>
      <c r="C29" s="286">
        <v>68000</v>
      </c>
      <c r="D29" s="283">
        <v>0.33</v>
      </c>
      <c r="E29" s="282">
        <f t="shared" si="0"/>
        <v>90440</v>
      </c>
      <c r="F29" s="284">
        <v>1</v>
      </c>
      <c r="G29" s="285">
        <f t="shared" si="1"/>
        <v>43.356536079311205</v>
      </c>
      <c r="H29" s="282">
        <f t="shared" si="2"/>
        <v>90440</v>
      </c>
      <c r="I29" s="217"/>
    </row>
    <row r="30" spans="1:23" x14ac:dyDescent="0.3">
      <c r="B30" s="262" t="s">
        <v>283</v>
      </c>
      <c r="C30" s="286">
        <v>68000</v>
      </c>
      <c r="D30" s="283">
        <v>0.33</v>
      </c>
      <c r="E30" s="282">
        <f t="shared" si="0"/>
        <v>90440</v>
      </c>
      <c r="F30" s="284">
        <v>1</v>
      </c>
      <c r="G30" s="285">
        <f t="shared" si="1"/>
        <v>43.356536079311205</v>
      </c>
      <c r="H30" s="282">
        <f t="shared" si="2"/>
        <v>90440</v>
      </c>
      <c r="I30" s="217"/>
    </row>
    <row r="31" spans="1:23" x14ac:dyDescent="0.3">
      <c r="B31" s="262" t="s">
        <v>284</v>
      </c>
      <c r="C31" s="286">
        <v>89000</v>
      </c>
      <c r="D31" s="283">
        <v>0.33</v>
      </c>
      <c r="E31" s="282">
        <f t="shared" si="0"/>
        <v>118370</v>
      </c>
      <c r="F31" s="284">
        <v>1</v>
      </c>
      <c r="G31" s="285">
        <f t="shared" si="1"/>
        <v>56.746054574392609</v>
      </c>
      <c r="H31" s="282">
        <f t="shared" si="2"/>
        <v>118370</v>
      </c>
      <c r="I31" s="217"/>
    </row>
    <row r="32" spans="1:23" x14ac:dyDescent="0.3">
      <c r="B32" s="262" t="s">
        <v>245</v>
      </c>
      <c r="C32" s="286">
        <v>218850</v>
      </c>
      <c r="D32" s="283">
        <v>0.33</v>
      </c>
      <c r="E32" s="282">
        <f t="shared" si="0"/>
        <v>291070.5</v>
      </c>
      <c r="F32" s="284">
        <v>1</v>
      </c>
      <c r="G32" s="285">
        <f t="shared" si="1"/>
        <v>139.53791060231259</v>
      </c>
      <c r="H32" s="282">
        <f t="shared" si="2"/>
        <v>291070.5</v>
      </c>
      <c r="I32" s="217"/>
    </row>
    <row r="33" spans="2:9" x14ac:dyDescent="0.3">
      <c r="B33" s="262" t="s">
        <v>285</v>
      </c>
      <c r="C33" s="286">
        <v>68000</v>
      </c>
      <c r="D33" s="283">
        <v>0.33</v>
      </c>
      <c r="E33" s="282">
        <f t="shared" si="0"/>
        <v>90440</v>
      </c>
      <c r="F33" s="284">
        <v>1</v>
      </c>
      <c r="G33" s="285">
        <f t="shared" si="1"/>
        <v>43.356536079311205</v>
      </c>
      <c r="H33" s="282">
        <f t="shared" si="2"/>
        <v>90440</v>
      </c>
      <c r="I33" s="217"/>
    </row>
    <row r="34" spans="2:9" x14ac:dyDescent="0.3">
      <c r="B34" s="262" t="s">
        <v>286</v>
      </c>
      <c r="C34" s="286">
        <v>45833</v>
      </c>
      <c r="D34" s="283">
        <v>0.33</v>
      </c>
      <c r="E34" s="282">
        <f t="shared" si="0"/>
        <v>60957.890000000007</v>
      </c>
      <c r="F34" s="284">
        <v>1</v>
      </c>
      <c r="G34" s="285">
        <f t="shared" si="1"/>
        <v>29.22294291357457</v>
      </c>
      <c r="H34" s="282">
        <f t="shared" si="2"/>
        <v>60957.890000000007</v>
      </c>
      <c r="I34" s="217"/>
    </row>
    <row r="35" spans="2:9" x14ac:dyDescent="0.3">
      <c r="B35" s="262" t="s">
        <v>246</v>
      </c>
      <c r="C35" s="286">
        <v>55024</v>
      </c>
      <c r="D35" s="283">
        <v>0.33</v>
      </c>
      <c r="E35" s="282">
        <f t="shared" si="0"/>
        <v>73181.919999999998</v>
      </c>
      <c r="F35" s="284">
        <v>1</v>
      </c>
      <c r="G35" s="285">
        <f t="shared" si="1"/>
        <v>35.08308884158852</v>
      </c>
      <c r="H35" s="282">
        <f t="shared" si="2"/>
        <v>73181.919999999998</v>
      </c>
      <c r="I35" s="217"/>
    </row>
    <row r="36" spans="2:9" x14ac:dyDescent="0.3">
      <c r="B36" s="262" t="s">
        <v>287</v>
      </c>
      <c r="C36" s="286">
        <v>50000</v>
      </c>
      <c r="D36" s="283">
        <v>0.33</v>
      </c>
      <c r="E36" s="282">
        <f t="shared" si="0"/>
        <v>66500</v>
      </c>
      <c r="F36" s="284">
        <v>1</v>
      </c>
      <c r="G36" s="285">
        <f t="shared" si="1"/>
        <v>31.879805940670003</v>
      </c>
      <c r="H36" s="282">
        <f t="shared" si="2"/>
        <v>66500</v>
      </c>
      <c r="I36" s="217"/>
    </row>
    <row r="37" spans="2:9" x14ac:dyDescent="0.3">
      <c r="B37" s="262" t="s">
        <v>288</v>
      </c>
      <c r="C37" s="286">
        <v>35000</v>
      </c>
      <c r="D37" s="283">
        <v>0.33</v>
      </c>
      <c r="E37" s="282">
        <f t="shared" si="0"/>
        <v>46550</v>
      </c>
      <c r="F37" s="284">
        <v>1</v>
      </c>
      <c r="G37" s="285">
        <f t="shared" si="1"/>
        <v>22.315864158469005</v>
      </c>
      <c r="H37" s="282">
        <f t="shared" si="2"/>
        <v>46550</v>
      </c>
      <c r="I37" s="217"/>
    </row>
    <row r="38" spans="2:9" x14ac:dyDescent="0.3">
      <c r="B38" s="262" t="s">
        <v>289</v>
      </c>
      <c r="C38" s="286">
        <v>45383</v>
      </c>
      <c r="D38" s="283">
        <v>0.33</v>
      </c>
      <c r="E38" s="282">
        <f t="shared" si="0"/>
        <v>60359.390000000007</v>
      </c>
      <c r="F38" s="284">
        <v>1</v>
      </c>
      <c r="G38" s="285">
        <f t="shared" si="1"/>
        <v>28.936024660108536</v>
      </c>
      <c r="H38" s="282">
        <f t="shared" si="2"/>
        <v>60359.390000000007</v>
      </c>
      <c r="I38" s="217"/>
    </row>
    <row r="39" spans="2:9" x14ac:dyDescent="0.3">
      <c r="B39" s="262" t="s">
        <v>247</v>
      </c>
      <c r="C39" s="286">
        <v>47000</v>
      </c>
      <c r="D39" s="283">
        <v>0.33</v>
      </c>
      <c r="E39" s="282">
        <f t="shared" si="0"/>
        <v>62510</v>
      </c>
      <c r="F39" s="284">
        <v>1</v>
      </c>
      <c r="G39" s="285">
        <f t="shared" si="1"/>
        <v>29.967017584229801</v>
      </c>
      <c r="H39" s="282">
        <f t="shared" si="2"/>
        <v>62510</v>
      </c>
      <c r="I39" s="217"/>
    </row>
    <row r="40" spans="2:9" x14ac:dyDescent="0.3">
      <c r="B40" s="262" t="s">
        <v>248</v>
      </c>
      <c r="C40" s="286">
        <v>134737</v>
      </c>
      <c r="D40" s="283">
        <v>0.33</v>
      </c>
      <c r="E40" s="282">
        <f t="shared" si="0"/>
        <v>179200.21000000002</v>
      </c>
      <c r="F40" s="284">
        <v>1</v>
      </c>
      <c r="G40" s="285">
        <f t="shared" si="1"/>
        <v>85.907788260561091</v>
      </c>
      <c r="H40" s="282">
        <f t="shared" si="2"/>
        <v>179200.21000000002</v>
      </c>
      <c r="I40" s="217"/>
    </row>
    <row r="41" spans="2:9" x14ac:dyDescent="0.3">
      <c r="B41" s="262" t="s">
        <v>249</v>
      </c>
      <c r="C41" s="286">
        <v>105856</v>
      </c>
      <c r="D41" s="283">
        <v>0.33</v>
      </c>
      <c r="E41" s="282">
        <f t="shared" si="0"/>
        <v>140788.48000000001</v>
      </c>
      <c r="F41" s="284">
        <v>1</v>
      </c>
      <c r="G41" s="285">
        <f t="shared" si="1"/>
        <v>67.493374753111283</v>
      </c>
      <c r="H41" s="282">
        <f t="shared" si="2"/>
        <v>140788.48000000001</v>
      </c>
      <c r="I41" s="217"/>
    </row>
    <row r="42" spans="2:9" x14ac:dyDescent="0.3">
      <c r="B42" s="262" t="s">
        <v>250</v>
      </c>
      <c r="C42" s="286">
        <v>105856</v>
      </c>
      <c r="D42" s="283">
        <v>0.33</v>
      </c>
      <c r="E42" s="282">
        <f t="shared" si="0"/>
        <v>140788.48000000001</v>
      </c>
      <c r="F42" s="284">
        <v>1</v>
      </c>
      <c r="G42" s="285">
        <f t="shared" si="1"/>
        <v>67.493374753111283</v>
      </c>
      <c r="H42" s="282">
        <f t="shared" si="2"/>
        <v>140788.48000000001</v>
      </c>
      <c r="I42" s="217"/>
    </row>
    <row r="43" spans="2:9" x14ac:dyDescent="0.3">
      <c r="B43" s="261" t="s">
        <v>251</v>
      </c>
      <c r="C43" s="286">
        <v>103891</v>
      </c>
      <c r="D43" s="283">
        <v>0.33</v>
      </c>
      <c r="E43" s="282">
        <f t="shared" si="0"/>
        <v>138175.03</v>
      </c>
      <c r="F43" s="284">
        <v>1</v>
      </c>
      <c r="G43" s="285">
        <f t="shared" si="1"/>
        <v>66.240498379642943</v>
      </c>
      <c r="H43" s="282">
        <f t="shared" si="2"/>
        <v>138175.03</v>
      </c>
      <c r="I43" s="217"/>
    </row>
    <row r="44" spans="2:9" x14ac:dyDescent="0.3">
      <c r="B44" s="262" t="s">
        <v>290</v>
      </c>
      <c r="C44" s="286">
        <v>105040</v>
      </c>
      <c r="D44" s="283">
        <v>0.33</v>
      </c>
      <c r="E44" s="282">
        <f t="shared" si="0"/>
        <v>139703.20000000001</v>
      </c>
      <c r="F44" s="284">
        <v>1</v>
      </c>
      <c r="G44" s="285">
        <f t="shared" si="1"/>
        <v>66.973096320159556</v>
      </c>
      <c r="H44" s="282">
        <f t="shared" si="2"/>
        <v>139703.20000000001</v>
      </c>
      <c r="I44" s="217"/>
    </row>
    <row r="45" spans="2:9" x14ac:dyDescent="0.3">
      <c r="B45" s="262" t="s">
        <v>252</v>
      </c>
      <c r="C45" s="286">
        <v>105856</v>
      </c>
      <c r="D45" s="283">
        <v>0.33</v>
      </c>
      <c r="E45" s="282">
        <f t="shared" si="0"/>
        <v>140788.48000000001</v>
      </c>
      <c r="F45" s="284">
        <v>1</v>
      </c>
      <c r="G45" s="285">
        <f t="shared" si="1"/>
        <v>67.493374753111283</v>
      </c>
      <c r="H45" s="282">
        <f t="shared" si="2"/>
        <v>140788.48000000001</v>
      </c>
      <c r="I45" s="217"/>
    </row>
    <row r="46" spans="2:9" x14ac:dyDescent="0.3">
      <c r="B46" s="262" t="s">
        <v>253</v>
      </c>
      <c r="C46" s="286">
        <v>124800</v>
      </c>
      <c r="D46" s="283">
        <v>0.33</v>
      </c>
      <c r="E46" s="282">
        <f t="shared" si="0"/>
        <v>165984</v>
      </c>
      <c r="F46" s="284">
        <v>1</v>
      </c>
      <c r="G46" s="285">
        <f t="shared" si="1"/>
        <v>79.571995627912329</v>
      </c>
      <c r="H46" s="282">
        <f t="shared" si="2"/>
        <v>165984</v>
      </c>
      <c r="I46" s="217"/>
    </row>
    <row r="47" spans="2:9" x14ac:dyDescent="0.3">
      <c r="B47" s="262" t="s">
        <v>291</v>
      </c>
      <c r="C47" s="286">
        <v>91208</v>
      </c>
      <c r="D47" s="283">
        <v>0.33</v>
      </c>
      <c r="E47" s="282">
        <f t="shared" si="0"/>
        <v>121306.64</v>
      </c>
      <c r="F47" s="284">
        <v>1</v>
      </c>
      <c r="G47" s="285">
        <f t="shared" si="1"/>
        <v>58.153866804732594</v>
      </c>
      <c r="H47" s="282">
        <f t="shared" si="2"/>
        <v>121306.64</v>
      </c>
      <c r="I47" s="217"/>
    </row>
    <row r="48" spans="2:9" x14ac:dyDescent="0.3">
      <c r="B48" s="262" t="s">
        <v>254</v>
      </c>
      <c r="C48" s="286">
        <v>59042</v>
      </c>
      <c r="D48" s="283">
        <v>0.33</v>
      </c>
      <c r="E48" s="282">
        <f t="shared" si="0"/>
        <v>78525.86</v>
      </c>
      <c r="F48" s="284">
        <v>1</v>
      </c>
      <c r="G48" s="285">
        <f t="shared" si="1"/>
        <v>37.644950046980767</v>
      </c>
      <c r="H48" s="282">
        <f t="shared" si="2"/>
        <v>78525.86</v>
      </c>
      <c r="I48" s="217"/>
    </row>
    <row r="49" spans="2:9" x14ac:dyDescent="0.3">
      <c r="B49" s="262" t="s">
        <v>255</v>
      </c>
      <c r="C49" s="286">
        <v>111040</v>
      </c>
      <c r="D49" s="283">
        <v>0.33</v>
      </c>
      <c r="E49" s="282">
        <f t="shared" si="0"/>
        <v>147683.20000000001</v>
      </c>
      <c r="F49" s="284">
        <v>1</v>
      </c>
      <c r="G49" s="285">
        <f t="shared" si="1"/>
        <v>70.798673033039947</v>
      </c>
      <c r="H49" s="282">
        <f t="shared" si="2"/>
        <v>147683.20000000001</v>
      </c>
      <c r="I49" s="217"/>
    </row>
    <row r="50" spans="2:9" x14ac:dyDescent="0.3">
      <c r="B50" s="262" t="s">
        <v>292</v>
      </c>
      <c r="C50" s="286">
        <v>55205</v>
      </c>
      <c r="D50" s="283">
        <v>0.33</v>
      </c>
      <c r="E50" s="282">
        <f t="shared" si="0"/>
        <v>73422.650000000009</v>
      </c>
      <c r="F50" s="284">
        <v>1</v>
      </c>
      <c r="G50" s="285">
        <f t="shared" si="1"/>
        <v>35.198493739093756</v>
      </c>
      <c r="H50" s="282">
        <f t="shared" si="2"/>
        <v>73422.650000000009</v>
      </c>
      <c r="I50" s="217"/>
    </row>
    <row r="51" spans="2:9" x14ac:dyDescent="0.3">
      <c r="B51" s="262" t="s">
        <v>256</v>
      </c>
      <c r="C51" s="286">
        <v>59042</v>
      </c>
      <c r="D51" s="283">
        <v>0.33</v>
      </c>
      <c r="E51" s="282">
        <f t="shared" si="0"/>
        <v>78525.86</v>
      </c>
      <c r="F51" s="284">
        <v>1</v>
      </c>
      <c r="G51" s="285">
        <f t="shared" si="1"/>
        <v>37.644950046980767</v>
      </c>
      <c r="H51" s="282">
        <f t="shared" si="2"/>
        <v>78525.86</v>
      </c>
      <c r="I51" s="217"/>
    </row>
    <row r="52" spans="2:9" x14ac:dyDescent="0.3">
      <c r="B52" s="262" t="s">
        <v>257</v>
      </c>
      <c r="C52" s="286">
        <v>27427</v>
      </c>
      <c r="D52" s="283">
        <v>0.33</v>
      </c>
      <c r="E52" s="282">
        <f t="shared" si="0"/>
        <v>36477.910000000003</v>
      </c>
      <c r="F52" s="284">
        <v>1</v>
      </c>
      <c r="G52" s="285">
        <f t="shared" si="1"/>
        <v>17.487348750695126</v>
      </c>
      <c r="H52" s="282">
        <f t="shared" si="2"/>
        <v>36477.910000000003</v>
      </c>
      <c r="I52" s="217"/>
    </row>
    <row r="53" spans="2:9" x14ac:dyDescent="0.3">
      <c r="B53" s="262" t="s">
        <v>258</v>
      </c>
      <c r="C53" s="286">
        <v>90868</v>
      </c>
      <c r="D53" s="283">
        <v>0.33</v>
      </c>
      <c r="E53" s="282">
        <f t="shared" si="0"/>
        <v>120854.44</v>
      </c>
      <c r="F53" s="284">
        <v>1</v>
      </c>
      <c r="G53" s="285">
        <f t="shared" si="1"/>
        <v>57.937084124336039</v>
      </c>
      <c r="H53" s="282">
        <f t="shared" si="2"/>
        <v>120854.44</v>
      </c>
      <c r="I53" s="217"/>
    </row>
    <row r="54" spans="2:9" x14ac:dyDescent="0.3">
      <c r="B54" s="262" t="s">
        <v>259</v>
      </c>
      <c r="C54" s="286">
        <v>60045</v>
      </c>
      <c r="D54" s="283">
        <v>0.33</v>
      </c>
      <c r="E54" s="282">
        <f t="shared" si="0"/>
        <v>79859.850000000006</v>
      </c>
      <c r="F54" s="284">
        <v>1</v>
      </c>
      <c r="G54" s="285">
        <f t="shared" si="1"/>
        <v>38.284458954150608</v>
      </c>
      <c r="H54" s="282">
        <f t="shared" si="2"/>
        <v>79859.850000000006</v>
      </c>
      <c r="I54" s="217"/>
    </row>
    <row r="55" spans="2:9" x14ac:dyDescent="0.3">
      <c r="B55" s="262" t="s">
        <v>260</v>
      </c>
      <c r="C55" s="286">
        <v>54000</v>
      </c>
      <c r="D55" s="283">
        <v>0.33</v>
      </c>
      <c r="E55" s="282">
        <f t="shared" si="0"/>
        <v>71820</v>
      </c>
      <c r="F55" s="284">
        <v>1</v>
      </c>
      <c r="G55" s="285">
        <f t="shared" si="1"/>
        <v>34.430190415923605</v>
      </c>
      <c r="H55" s="282">
        <f t="shared" si="2"/>
        <v>71820</v>
      </c>
      <c r="I55" s="217"/>
    </row>
    <row r="56" spans="2:9" x14ac:dyDescent="0.3">
      <c r="B56" s="262" t="s">
        <v>261</v>
      </c>
      <c r="C56" s="286">
        <v>61432</v>
      </c>
      <c r="D56" s="283">
        <v>0.33</v>
      </c>
      <c r="E56" s="282">
        <f t="shared" si="0"/>
        <v>81704.56</v>
      </c>
      <c r="F56" s="284">
        <v>1</v>
      </c>
      <c r="G56" s="285">
        <f t="shared" si="1"/>
        <v>39.168804770944789</v>
      </c>
      <c r="H56" s="282">
        <f t="shared" si="2"/>
        <v>81704.56</v>
      </c>
      <c r="I56" s="217"/>
    </row>
    <row r="57" spans="2:9" x14ac:dyDescent="0.3">
      <c r="B57" s="262" t="s">
        <v>262</v>
      </c>
      <c r="C57" s="286">
        <v>71487</v>
      </c>
      <c r="D57" s="283">
        <v>0.33</v>
      </c>
      <c r="E57" s="282">
        <f t="shared" si="0"/>
        <v>95077.71</v>
      </c>
      <c r="F57" s="284">
        <v>1</v>
      </c>
      <c r="G57" s="285">
        <f t="shared" si="1"/>
        <v>45.579833745613527</v>
      </c>
      <c r="H57" s="282">
        <f t="shared" si="2"/>
        <v>95077.71</v>
      </c>
      <c r="I57" s="217"/>
    </row>
    <row r="58" spans="2:9" x14ac:dyDescent="0.3">
      <c r="B58" s="262" t="s">
        <v>241</v>
      </c>
      <c r="C58" s="286">
        <v>47564</v>
      </c>
      <c r="D58" s="283">
        <v>0.33</v>
      </c>
      <c r="E58" s="282">
        <f t="shared" si="0"/>
        <v>63260.12</v>
      </c>
      <c r="F58" s="284">
        <v>1</v>
      </c>
      <c r="G58" s="285">
        <f t="shared" si="1"/>
        <v>30.326621795240563</v>
      </c>
      <c r="H58" s="282">
        <f t="shared" si="2"/>
        <v>63260.12</v>
      </c>
      <c r="I58" s="217"/>
    </row>
    <row r="59" spans="2:9" x14ac:dyDescent="0.3">
      <c r="B59" s="262" t="s">
        <v>293</v>
      </c>
      <c r="C59" s="286">
        <v>66296</v>
      </c>
      <c r="D59" s="283">
        <v>0.33</v>
      </c>
      <c r="E59" s="282">
        <f t="shared" si="0"/>
        <v>88173.680000000008</v>
      </c>
      <c r="F59" s="284">
        <v>1</v>
      </c>
      <c r="G59" s="285">
        <f t="shared" si="1"/>
        <v>42.270072292853172</v>
      </c>
      <c r="H59" s="282">
        <f t="shared" si="2"/>
        <v>88173.680000000008</v>
      </c>
      <c r="I59" s="217"/>
    </row>
    <row r="60" spans="2:9" x14ac:dyDescent="0.3">
      <c r="B60" s="262" t="s">
        <v>240</v>
      </c>
      <c r="C60" s="286">
        <v>52000</v>
      </c>
      <c r="D60" s="283">
        <v>0.33</v>
      </c>
      <c r="E60" s="282">
        <f t="shared" si="0"/>
        <v>69160</v>
      </c>
      <c r="F60" s="284">
        <v>1</v>
      </c>
      <c r="G60" s="285">
        <f t="shared" si="1"/>
        <v>33.1549981782968</v>
      </c>
      <c r="H60" s="282">
        <f t="shared" si="2"/>
        <v>69160</v>
      </c>
      <c r="I60" s="217"/>
    </row>
    <row r="61" spans="2:9" x14ac:dyDescent="0.3">
      <c r="B61" s="262" t="s">
        <v>263</v>
      </c>
      <c r="C61" s="286">
        <v>59349</v>
      </c>
      <c r="D61" s="283">
        <v>0.33</v>
      </c>
      <c r="E61" s="282">
        <f t="shared" si="0"/>
        <v>78934.17</v>
      </c>
      <c r="F61" s="284">
        <v>1</v>
      </c>
      <c r="G61" s="285">
        <f t="shared" si="1"/>
        <v>37.840692055456479</v>
      </c>
      <c r="H61" s="282">
        <f t="shared" si="2"/>
        <v>78934.17</v>
      </c>
      <c r="I61" s="217"/>
    </row>
    <row r="62" spans="2:9" x14ac:dyDescent="0.3">
      <c r="B62" s="262" t="s">
        <v>259</v>
      </c>
      <c r="C62" s="286">
        <v>80478</v>
      </c>
      <c r="D62" s="283">
        <v>0.33</v>
      </c>
      <c r="E62" s="282">
        <f t="shared" si="0"/>
        <v>107035.74</v>
      </c>
      <c r="F62" s="284">
        <v>1</v>
      </c>
      <c r="G62" s="285">
        <f t="shared" si="1"/>
        <v>51.312460449864808</v>
      </c>
      <c r="H62" s="282">
        <f t="shared" si="2"/>
        <v>107035.74</v>
      </c>
      <c r="I62" s="217"/>
    </row>
    <row r="63" spans="2:9" x14ac:dyDescent="0.3">
      <c r="B63" s="262" t="s">
        <v>264</v>
      </c>
      <c r="C63" s="286">
        <v>80478</v>
      </c>
      <c r="D63" s="283">
        <v>0.33</v>
      </c>
      <c r="E63" s="282">
        <f t="shared" si="0"/>
        <v>107035.74</v>
      </c>
      <c r="F63" s="284">
        <v>1</v>
      </c>
      <c r="G63" s="285">
        <f t="shared" si="1"/>
        <v>51.312460449864808</v>
      </c>
      <c r="H63" s="282">
        <f t="shared" si="2"/>
        <v>107035.74</v>
      </c>
      <c r="I63" s="217"/>
    </row>
    <row r="64" spans="2:9" x14ac:dyDescent="0.3">
      <c r="B64" s="262" t="s">
        <v>265</v>
      </c>
      <c r="C64" s="286">
        <v>53207</v>
      </c>
      <c r="D64" s="283">
        <v>0.33</v>
      </c>
      <c r="E64" s="282">
        <f t="shared" si="0"/>
        <v>70765.31</v>
      </c>
      <c r="F64" s="284">
        <v>1</v>
      </c>
      <c r="G64" s="285">
        <f t="shared" si="1"/>
        <v>33.924576693704573</v>
      </c>
      <c r="H64" s="282">
        <f t="shared" si="2"/>
        <v>70765.31</v>
      </c>
      <c r="I64" s="217"/>
    </row>
    <row r="65" spans="2:9" x14ac:dyDescent="0.3">
      <c r="B65" s="262" t="s">
        <v>266</v>
      </c>
      <c r="C65" s="286">
        <v>70088</v>
      </c>
      <c r="D65" s="283">
        <v>0.33</v>
      </c>
      <c r="E65" s="282">
        <f t="shared" si="0"/>
        <v>93217.040000000008</v>
      </c>
      <c r="F65" s="284">
        <v>1</v>
      </c>
      <c r="G65" s="285">
        <f t="shared" si="1"/>
        <v>44.687836775393592</v>
      </c>
      <c r="H65" s="282">
        <f t="shared" si="2"/>
        <v>93217.040000000008</v>
      </c>
      <c r="I65" s="217"/>
    </row>
    <row r="66" spans="2:9" x14ac:dyDescent="0.3">
      <c r="B66" s="261" t="s">
        <v>294</v>
      </c>
      <c r="C66" s="286">
        <v>56347</v>
      </c>
      <c r="D66" s="283">
        <v>0.33</v>
      </c>
      <c r="E66" s="282">
        <f t="shared" si="0"/>
        <v>74941.510000000009</v>
      </c>
      <c r="F66" s="284">
        <v>1</v>
      </c>
      <c r="G66" s="285">
        <f t="shared" si="1"/>
        <v>35.926628506778655</v>
      </c>
      <c r="H66" s="282">
        <f t="shared" si="2"/>
        <v>74941.510000000009</v>
      </c>
      <c r="I66" s="217"/>
    </row>
    <row r="67" spans="2:9" x14ac:dyDescent="0.3">
      <c r="B67" s="261" t="s">
        <v>267</v>
      </c>
      <c r="C67" s="286">
        <v>73861</v>
      </c>
      <c r="D67" s="283">
        <v>0.33</v>
      </c>
      <c r="E67" s="282">
        <f t="shared" si="0"/>
        <v>98235.13</v>
      </c>
      <c r="F67" s="284">
        <v>1</v>
      </c>
      <c r="G67" s="285">
        <f t="shared" si="1"/>
        <v>47.093486931676544</v>
      </c>
      <c r="H67" s="282">
        <f t="shared" si="2"/>
        <v>98235.13</v>
      </c>
      <c r="I67" s="217"/>
    </row>
    <row r="68" spans="2:9" x14ac:dyDescent="0.3">
      <c r="B68" s="262" t="s">
        <v>295</v>
      </c>
      <c r="C68" s="286">
        <v>36592</v>
      </c>
      <c r="D68" s="283">
        <v>0.33</v>
      </c>
      <c r="E68" s="282">
        <f t="shared" si="0"/>
        <v>48667.360000000001</v>
      </c>
      <c r="F68" s="284">
        <v>1</v>
      </c>
      <c r="G68" s="285">
        <f t="shared" si="1"/>
        <v>23.330917179619934</v>
      </c>
      <c r="H68" s="282">
        <f t="shared" si="2"/>
        <v>48667.360000000001</v>
      </c>
      <c r="I68" s="217"/>
    </row>
    <row r="69" spans="2:9" x14ac:dyDescent="0.3">
      <c r="B69" s="262" t="s">
        <v>296</v>
      </c>
      <c r="C69" s="286">
        <v>76715</v>
      </c>
      <c r="D69" s="283">
        <v>0.33</v>
      </c>
      <c r="E69" s="282">
        <f t="shared" si="0"/>
        <v>102030.95000000001</v>
      </c>
      <c r="F69" s="284">
        <v>1</v>
      </c>
      <c r="G69" s="285">
        <f t="shared" si="1"/>
        <v>48.91318625476999</v>
      </c>
      <c r="H69" s="282">
        <f t="shared" si="2"/>
        <v>102030.95000000001</v>
      </c>
      <c r="I69" s="217"/>
    </row>
    <row r="70" spans="2:9" x14ac:dyDescent="0.3">
      <c r="B70" s="262" t="s">
        <v>297</v>
      </c>
      <c r="C70" s="286">
        <v>65032</v>
      </c>
      <c r="D70" s="283">
        <v>0.33</v>
      </c>
      <c r="E70" s="282">
        <f t="shared" si="0"/>
        <v>86492.56</v>
      </c>
      <c r="F70" s="284">
        <v>1</v>
      </c>
      <c r="G70" s="285">
        <f t="shared" si="1"/>
        <v>41.464150798673032</v>
      </c>
      <c r="H70" s="282">
        <f t="shared" si="2"/>
        <v>86492.56</v>
      </c>
      <c r="I70" s="217"/>
    </row>
    <row r="71" spans="2:9" x14ac:dyDescent="0.3">
      <c r="B71" s="262" t="s">
        <v>298</v>
      </c>
      <c r="C71" s="286">
        <v>54200</v>
      </c>
      <c r="D71" s="283">
        <v>0.33</v>
      </c>
      <c r="E71" s="282">
        <f t="shared" ref="E71:E90" si="3">C71*(1+D71)</f>
        <v>72086</v>
      </c>
      <c r="F71" s="284">
        <v>1</v>
      </c>
      <c r="G71" s="285">
        <f t="shared" ref="G71:G90" si="4">((E71/52.149)/40)</f>
        <v>34.55770963968628</v>
      </c>
      <c r="H71" s="282">
        <f t="shared" ref="H71:H90" si="5">F71*E71</f>
        <v>72086</v>
      </c>
      <c r="I71" s="217"/>
    </row>
    <row r="72" spans="2:9" x14ac:dyDescent="0.3">
      <c r="B72" s="262" t="s">
        <v>299</v>
      </c>
      <c r="C72" s="286">
        <v>69304</v>
      </c>
      <c r="D72" s="283">
        <v>0.33</v>
      </c>
      <c r="E72" s="282">
        <f t="shared" si="3"/>
        <v>92174.32</v>
      </c>
      <c r="F72" s="284">
        <v>1</v>
      </c>
      <c r="G72" s="285">
        <f t="shared" si="4"/>
        <v>44.18796141824388</v>
      </c>
      <c r="H72" s="282">
        <f t="shared" si="5"/>
        <v>92174.32</v>
      </c>
      <c r="I72" s="217"/>
    </row>
    <row r="73" spans="2:9" x14ac:dyDescent="0.3">
      <c r="B73" s="262" t="s">
        <v>300</v>
      </c>
      <c r="C73" s="286">
        <v>35125</v>
      </c>
      <c r="D73" s="283">
        <v>0.33</v>
      </c>
      <c r="E73" s="282">
        <f t="shared" si="3"/>
        <v>46716.25</v>
      </c>
      <c r="F73" s="284">
        <v>1</v>
      </c>
      <c r="G73" s="285">
        <f t="shared" si="4"/>
        <v>22.395563673320677</v>
      </c>
      <c r="H73" s="282">
        <f t="shared" si="5"/>
        <v>46716.25</v>
      </c>
      <c r="I73" s="217"/>
    </row>
    <row r="74" spans="2:9" x14ac:dyDescent="0.3">
      <c r="B74" s="262" t="s">
        <v>268</v>
      </c>
      <c r="C74" s="286">
        <v>61745</v>
      </c>
      <c r="D74" s="283">
        <v>0.33</v>
      </c>
      <c r="E74" s="282">
        <f t="shared" si="3"/>
        <v>82120.850000000006</v>
      </c>
      <c r="F74" s="284">
        <v>1</v>
      </c>
      <c r="G74" s="285">
        <f t="shared" si="4"/>
        <v>39.368372356133385</v>
      </c>
      <c r="H74" s="282">
        <f t="shared" si="5"/>
        <v>82120.850000000006</v>
      </c>
      <c r="I74" s="217"/>
    </row>
    <row r="75" spans="2:9" x14ac:dyDescent="0.3">
      <c r="B75" s="262" t="s">
        <v>269</v>
      </c>
      <c r="C75" s="286">
        <v>63935</v>
      </c>
      <c r="D75" s="283">
        <v>0.33</v>
      </c>
      <c r="E75" s="282">
        <f t="shared" si="3"/>
        <v>85033.55</v>
      </c>
      <c r="F75" s="284">
        <v>1</v>
      </c>
      <c r="G75" s="285">
        <f t="shared" si="4"/>
        <v>40.764707856334738</v>
      </c>
      <c r="H75" s="282">
        <f t="shared" si="5"/>
        <v>85033.55</v>
      </c>
      <c r="I75" s="217"/>
    </row>
    <row r="76" spans="2:9" x14ac:dyDescent="0.3">
      <c r="B76" s="262" t="s">
        <v>270</v>
      </c>
      <c r="C76" s="286">
        <v>30531</v>
      </c>
      <c r="D76" s="283">
        <v>0.33</v>
      </c>
      <c r="E76" s="282">
        <f t="shared" si="3"/>
        <v>40606.230000000003</v>
      </c>
      <c r="F76" s="284">
        <v>1</v>
      </c>
      <c r="G76" s="285">
        <f t="shared" si="4"/>
        <v>19.46644710349192</v>
      </c>
      <c r="H76" s="282">
        <f t="shared" si="5"/>
        <v>40606.230000000003</v>
      </c>
      <c r="I76" s="217"/>
    </row>
    <row r="77" spans="2:9" x14ac:dyDescent="0.3">
      <c r="B77" s="262" t="s">
        <v>271</v>
      </c>
      <c r="C77" s="286">
        <v>93000</v>
      </c>
      <c r="D77" s="283">
        <v>0.33</v>
      </c>
      <c r="E77" s="282">
        <f t="shared" si="3"/>
        <v>123690</v>
      </c>
      <c r="F77" s="284">
        <v>1</v>
      </c>
      <c r="G77" s="285">
        <f t="shared" si="4"/>
        <v>59.29643904964621</v>
      </c>
      <c r="H77" s="282">
        <f t="shared" si="5"/>
        <v>123690</v>
      </c>
      <c r="I77" s="217"/>
    </row>
    <row r="78" spans="2:9" x14ac:dyDescent="0.3">
      <c r="B78" s="262" t="s">
        <v>272</v>
      </c>
      <c r="C78" s="286">
        <v>124800</v>
      </c>
      <c r="D78" s="283">
        <v>0.33</v>
      </c>
      <c r="E78" s="282">
        <f t="shared" si="3"/>
        <v>165984</v>
      </c>
      <c r="F78" s="284">
        <v>1</v>
      </c>
      <c r="G78" s="285">
        <f t="shared" si="4"/>
        <v>79.571995627912329</v>
      </c>
      <c r="H78" s="282">
        <f t="shared" si="5"/>
        <v>165984</v>
      </c>
      <c r="I78" s="217"/>
    </row>
    <row r="79" spans="2:9" x14ac:dyDescent="0.3">
      <c r="B79" s="262" t="s">
        <v>273</v>
      </c>
      <c r="C79" s="286">
        <v>121680</v>
      </c>
      <c r="D79" s="283">
        <v>0.33</v>
      </c>
      <c r="E79" s="282">
        <f t="shared" si="3"/>
        <v>161834.4</v>
      </c>
      <c r="F79" s="284">
        <v>1</v>
      </c>
      <c r="G79" s="285">
        <f t="shared" si="4"/>
        <v>77.582695737214507</v>
      </c>
      <c r="H79" s="282">
        <f t="shared" si="5"/>
        <v>161834.4</v>
      </c>
      <c r="I79" s="217"/>
    </row>
    <row r="80" spans="2:9" x14ac:dyDescent="0.3">
      <c r="B80" s="262" t="s">
        <v>274</v>
      </c>
      <c r="C80" s="286">
        <v>121680</v>
      </c>
      <c r="D80" s="283">
        <v>0.33</v>
      </c>
      <c r="E80" s="282">
        <f t="shared" si="3"/>
        <v>161834.4</v>
      </c>
      <c r="F80" s="284">
        <v>1</v>
      </c>
      <c r="G80" s="285">
        <f t="shared" si="4"/>
        <v>77.582695737214507</v>
      </c>
      <c r="H80" s="282">
        <f t="shared" si="5"/>
        <v>161834.4</v>
      </c>
      <c r="I80" s="217"/>
    </row>
    <row r="81" spans="2:9" x14ac:dyDescent="0.3">
      <c r="B81" s="262" t="s">
        <v>275</v>
      </c>
      <c r="C81" s="286">
        <v>121680</v>
      </c>
      <c r="D81" s="283">
        <v>0.33</v>
      </c>
      <c r="E81" s="282">
        <f t="shared" si="3"/>
        <v>161834.4</v>
      </c>
      <c r="F81" s="284">
        <v>1</v>
      </c>
      <c r="G81" s="285">
        <f t="shared" si="4"/>
        <v>77.582695737214507</v>
      </c>
      <c r="H81" s="282">
        <f t="shared" si="5"/>
        <v>161834.4</v>
      </c>
      <c r="I81" s="217"/>
    </row>
    <row r="82" spans="2:9" x14ac:dyDescent="0.3">
      <c r="B82" s="262" t="s">
        <v>276</v>
      </c>
      <c r="C82" s="286">
        <v>124800</v>
      </c>
      <c r="D82" s="283">
        <v>0.33</v>
      </c>
      <c r="E82" s="282">
        <f t="shared" si="3"/>
        <v>165984</v>
      </c>
      <c r="F82" s="284">
        <v>1</v>
      </c>
      <c r="G82" s="285">
        <f t="shared" si="4"/>
        <v>79.571995627912329</v>
      </c>
      <c r="H82" s="282">
        <f t="shared" si="5"/>
        <v>165984</v>
      </c>
      <c r="I82" s="217"/>
    </row>
    <row r="83" spans="2:9" x14ac:dyDescent="0.3">
      <c r="B83" s="262" t="s">
        <v>277</v>
      </c>
      <c r="C83" s="286">
        <v>124800</v>
      </c>
      <c r="D83" s="283">
        <v>0.33</v>
      </c>
      <c r="E83" s="282">
        <f t="shared" si="3"/>
        <v>165984</v>
      </c>
      <c r="F83" s="284">
        <v>1</v>
      </c>
      <c r="G83" s="285">
        <f t="shared" si="4"/>
        <v>79.571995627912329</v>
      </c>
      <c r="H83" s="282">
        <f t="shared" si="5"/>
        <v>165984</v>
      </c>
      <c r="I83" s="217"/>
    </row>
    <row r="84" spans="2:9" x14ac:dyDescent="0.3">
      <c r="B84" s="262" t="s">
        <v>278</v>
      </c>
      <c r="C84" s="286">
        <v>93000</v>
      </c>
      <c r="D84" s="283">
        <v>0.33</v>
      </c>
      <c r="E84" s="282">
        <f t="shared" si="3"/>
        <v>123690</v>
      </c>
      <c r="F84" s="284">
        <v>1</v>
      </c>
      <c r="G84" s="285">
        <f t="shared" si="4"/>
        <v>59.29643904964621</v>
      </c>
      <c r="H84" s="282">
        <f t="shared" si="5"/>
        <v>123690</v>
      </c>
      <c r="I84" s="217"/>
    </row>
    <row r="85" spans="2:9" x14ac:dyDescent="0.3">
      <c r="B85" s="262" t="s">
        <v>279</v>
      </c>
      <c r="C85" s="286">
        <v>124800</v>
      </c>
      <c r="D85" s="283">
        <v>0.33</v>
      </c>
      <c r="E85" s="282">
        <f t="shared" si="3"/>
        <v>165984</v>
      </c>
      <c r="F85" s="284">
        <v>1</v>
      </c>
      <c r="G85" s="285">
        <f t="shared" si="4"/>
        <v>79.571995627912329</v>
      </c>
      <c r="H85" s="282">
        <f t="shared" si="5"/>
        <v>165984</v>
      </c>
      <c r="I85" s="217"/>
    </row>
    <row r="86" spans="2:9" x14ac:dyDescent="0.3">
      <c r="B86" s="262" t="s">
        <v>241</v>
      </c>
      <c r="C86" s="286">
        <v>85000</v>
      </c>
      <c r="D86" s="283">
        <v>0.33</v>
      </c>
      <c r="E86" s="282">
        <f t="shared" si="3"/>
        <v>113050</v>
      </c>
      <c r="F86" s="284">
        <v>1</v>
      </c>
      <c r="G86" s="285">
        <f t="shared" si="4"/>
        <v>54.195670099139001</v>
      </c>
      <c r="H86" s="282">
        <f t="shared" si="5"/>
        <v>113050</v>
      </c>
      <c r="I86" s="217"/>
    </row>
    <row r="87" spans="2:9" x14ac:dyDescent="0.3">
      <c r="B87" s="262" t="s">
        <v>280</v>
      </c>
      <c r="C87" s="286">
        <v>250000</v>
      </c>
      <c r="D87" s="283">
        <v>0.33</v>
      </c>
      <c r="E87" s="282">
        <f t="shared" si="3"/>
        <v>332500</v>
      </c>
      <c r="F87" s="284">
        <v>1</v>
      </c>
      <c r="G87" s="285">
        <f t="shared" si="4"/>
        <v>159.39902970335001</v>
      </c>
      <c r="H87" s="282">
        <f t="shared" si="5"/>
        <v>332500</v>
      </c>
      <c r="I87" s="217"/>
    </row>
    <row r="88" spans="2:9" x14ac:dyDescent="0.3">
      <c r="B88" s="262" t="s">
        <v>281</v>
      </c>
      <c r="C88" s="286">
        <v>65000</v>
      </c>
      <c r="D88" s="283">
        <v>0.33</v>
      </c>
      <c r="E88" s="282">
        <f t="shared" si="3"/>
        <v>86450</v>
      </c>
      <c r="F88" s="284">
        <v>1</v>
      </c>
      <c r="G88" s="285">
        <f t="shared" si="4"/>
        <v>41.443747722871002</v>
      </c>
      <c r="H88" s="282">
        <f t="shared" si="5"/>
        <v>86450</v>
      </c>
      <c r="I88" s="217"/>
    </row>
    <row r="89" spans="2:9" x14ac:dyDescent="0.3">
      <c r="B89" s="262" t="s">
        <v>301</v>
      </c>
      <c r="C89" s="286">
        <v>79823</v>
      </c>
      <c r="D89" s="283">
        <v>0.33</v>
      </c>
      <c r="E89" s="282">
        <f t="shared" si="3"/>
        <v>106164.59000000001</v>
      </c>
      <c r="F89" s="284">
        <v>1</v>
      </c>
      <c r="G89" s="285">
        <f t="shared" si="4"/>
        <v>50.894834992042036</v>
      </c>
      <c r="H89" s="282">
        <f t="shared" si="5"/>
        <v>106164.59000000001</v>
      </c>
      <c r="I89" s="217"/>
    </row>
    <row r="90" spans="2:9" ht="19.5" thickBot="1" x14ac:dyDescent="0.35">
      <c r="B90" s="287" t="s">
        <v>302</v>
      </c>
      <c r="C90" s="288">
        <v>78641</v>
      </c>
      <c r="D90" s="289">
        <v>0.33</v>
      </c>
      <c r="E90" s="290">
        <f t="shared" si="3"/>
        <v>104592.53</v>
      </c>
      <c r="F90" s="291">
        <v>1</v>
      </c>
      <c r="G90" s="292">
        <f t="shared" si="4"/>
        <v>50.141196379604594</v>
      </c>
      <c r="H90" s="290">
        <f t="shared" si="5"/>
        <v>104592.53</v>
      </c>
      <c r="I90" s="235"/>
    </row>
    <row r="91" spans="2:9" x14ac:dyDescent="0.3">
      <c r="C91" s="265"/>
      <c r="D91" s="26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B79DE-3756-40E4-B2D4-35653ABDCCFA}">
  <dimension ref="C1:W55"/>
  <sheetViews>
    <sheetView topLeftCell="N1" workbookViewId="0">
      <selection activeCell="I9" sqref="I9"/>
    </sheetView>
  </sheetViews>
  <sheetFormatPr defaultRowHeight="15" x14ac:dyDescent="0.25"/>
  <cols>
    <col min="1" max="1" width="0.85546875" customWidth="1"/>
    <col min="2" max="2" width="1" customWidth="1"/>
    <col min="3" max="3" width="45.7109375" customWidth="1"/>
    <col min="4" max="4" width="32" customWidth="1"/>
    <col min="5" max="5" width="36.42578125" customWidth="1"/>
    <col min="6" max="6" width="34.42578125" customWidth="1"/>
    <col min="7" max="7" width="11" customWidth="1"/>
    <col min="8" max="8" width="28.42578125" customWidth="1"/>
    <col min="9" max="10" width="37.28515625" customWidth="1"/>
    <col min="11" max="11" width="22.7109375" customWidth="1"/>
    <col min="12" max="12" width="35.42578125" customWidth="1"/>
    <col min="13" max="13" width="32" customWidth="1"/>
    <col min="14" max="14" width="22.140625" customWidth="1"/>
    <col min="15" max="15" width="35.5703125" customWidth="1"/>
    <col min="16" max="16" width="47.42578125" customWidth="1"/>
    <col min="17" max="17" width="34.42578125" customWidth="1"/>
    <col min="18" max="18" width="14" customWidth="1"/>
    <col min="19" max="19" width="34.42578125" customWidth="1"/>
    <col min="20" max="20" width="18.5703125" customWidth="1"/>
    <col min="21" max="21" width="34.42578125" customWidth="1"/>
    <col min="22" max="22" width="23.7109375" customWidth="1"/>
  </cols>
  <sheetData>
    <row r="1" spans="3:23" ht="15.75" thickBot="1" x14ac:dyDescent="0.3"/>
    <row r="2" spans="3:23" ht="15.75" thickBot="1" x14ac:dyDescent="0.3">
      <c r="C2" s="193" t="s">
        <v>222</v>
      </c>
      <c r="D2" s="193" t="s">
        <v>209</v>
      </c>
      <c r="E2" s="193" t="s">
        <v>208</v>
      </c>
      <c r="F2" s="193" t="s">
        <v>66</v>
      </c>
      <c r="G2" s="193" t="s">
        <v>129</v>
      </c>
      <c r="H2" s="193" t="s">
        <v>130</v>
      </c>
      <c r="I2" s="193" t="s">
        <v>38</v>
      </c>
      <c r="J2" s="193" t="s">
        <v>236</v>
      </c>
      <c r="K2" s="193" t="s">
        <v>57</v>
      </c>
      <c r="L2" s="195" t="s">
        <v>62</v>
      </c>
      <c r="M2" s="195" t="s">
        <v>32</v>
      </c>
      <c r="N2" s="194"/>
      <c r="O2" s="193" t="s">
        <v>22</v>
      </c>
      <c r="P2" s="193" t="s">
        <v>131</v>
      </c>
      <c r="Q2" s="193" t="s">
        <v>23</v>
      </c>
      <c r="R2" s="193" t="s">
        <v>24</v>
      </c>
      <c r="S2" s="193" t="s">
        <v>25</v>
      </c>
      <c r="T2" s="193" t="s">
        <v>116</v>
      </c>
      <c r="U2" s="194" t="s">
        <v>119</v>
      </c>
      <c r="V2" s="193" t="s">
        <v>132</v>
      </c>
      <c r="W2">
        <v>0.16</v>
      </c>
    </row>
    <row r="3" spans="3:23" x14ac:dyDescent="0.25">
      <c r="C3" s="249" t="s">
        <v>220</v>
      </c>
      <c r="D3" s="131" t="s">
        <v>210</v>
      </c>
      <c r="E3" s="251" t="s">
        <v>210</v>
      </c>
      <c r="F3" t="s">
        <v>133</v>
      </c>
      <c r="I3" s="118" t="s">
        <v>40</v>
      </c>
      <c r="J3" s="118"/>
      <c r="K3" t="s">
        <v>59</v>
      </c>
      <c r="L3" t="s">
        <v>63</v>
      </c>
      <c r="M3" s="253" t="s">
        <v>134</v>
      </c>
      <c r="N3" s="254">
        <v>464</v>
      </c>
      <c r="O3" t="s">
        <v>75</v>
      </c>
      <c r="P3" t="s">
        <v>135</v>
      </c>
      <c r="Q3" t="s">
        <v>80</v>
      </c>
      <c r="R3" t="s">
        <v>101</v>
      </c>
      <c r="S3" t="s">
        <v>111</v>
      </c>
      <c r="V3" t="s">
        <v>136</v>
      </c>
      <c r="W3">
        <v>0.25</v>
      </c>
    </row>
    <row r="4" spans="3:23" x14ac:dyDescent="0.25">
      <c r="C4" s="249" t="s">
        <v>203</v>
      </c>
      <c r="D4" s="131" t="s">
        <v>203</v>
      </c>
      <c r="E4" s="251" t="s">
        <v>203</v>
      </c>
      <c r="F4" t="s">
        <v>67</v>
      </c>
      <c r="I4" s="118" t="s">
        <v>52</v>
      </c>
      <c r="J4" s="118"/>
      <c r="K4" t="s">
        <v>58</v>
      </c>
      <c r="L4" t="s">
        <v>64</v>
      </c>
      <c r="M4" s="253" t="s">
        <v>137</v>
      </c>
      <c r="N4" s="254">
        <v>826</v>
      </c>
      <c r="O4" t="s">
        <v>76</v>
      </c>
      <c r="Q4" t="s">
        <v>93</v>
      </c>
      <c r="R4" t="s">
        <v>103</v>
      </c>
      <c r="S4" t="s">
        <v>113</v>
      </c>
      <c r="V4" t="s">
        <v>138</v>
      </c>
      <c r="W4">
        <v>0.33</v>
      </c>
    </row>
    <row r="5" spans="3:23" x14ac:dyDescent="0.25">
      <c r="C5" s="249" t="s">
        <v>221</v>
      </c>
      <c r="D5" s="131" t="s">
        <v>211</v>
      </c>
      <c r="E5" s="251" t="s">
        <v>212</v>
      </c>
      <c r="F5" t="s">
        <v>139</v>
      </c>
      <c r="I5" s="118" t="s">
        <v>140</v>
      </c>
      <c r="J5" s="118"/>
      <c r="K5" t="s">
        <v>141</v>
      </c>
      <c r="L5" t="s">
        <v>65</v>
      </c>
      <c r="M5" s="253" t="s">
        <v>142</v>
      </c>
      <c r="N5" s="254">
        <v>1276</v>
      </c>
      <c r="O5" t="s">
        <v>77</v>
      </c>
      <c r="Q5" t="s">
        <v>96</v>
      </c>
      <c r="R5" t="s">
        <v>105</v>
      </c>
      <c r="S5" t="s">
        <v>115</v>
      </c>
      <c r="V5" t="s">
        <v>143</v>
      </c>
      <c r="W5">
        <v>0.5</v>
      </c>
    </row>
    <row r="6" spans="3:23" x14ac:dyDescent="0.25">
      <c r="C6" s="249" t="s">
        <v>211</v>
      </c>
      <c r="D6" s="131" t="s">
        <v>223</v>
      </c>
      <c r="E6" s="251" t="s">
        <v>206</v>
      </c>
      <c r="F6" t="s">
        <v>144</v>
      </c>
      <c r="I6" s="118" t="s">
        <v>55</v>
      </c>
      <c r="J6" s="118"/>
      <c r="K6" t="s">
        <v>145</v>
      </c>
      <c r="M6" s="253" t="s">
        <v>146</v>
      </c>
      <c r="N6" s="254">
        <v>50</v>
      </c>
      <c r="O6" t="s">
        <v>78</v>
      </c>
      <c r="Q6" t="s">
        <v>147</v>
      </c>
      <c r="R6" t="s">
        <v>107</v>
      </c>
      <c r="S6" t="s">
        <v>148</v>
      </c>
      <c r="T6" s="98"/>
      <c r="V6" t="s">
        <v>149</v>
      </c>
      <c r="W6">
        <v>1</v>
      </c>
    </row>
    <row r="7" spans="3:23" ht="105" x14ac:dyDescent="0.25">
      <c r="C7" s="249" t="s">
        <v>206</v>
      </c>
      <c r="D7" s="131" t="s">
        <v>204</v>
      </c>
      <c r="E7" s="251" t="s">
        <v>213</v>
      </c>
      <c r="I7" s="118" t="s">
        <v>150</v>
      </c>
      <c r="J7" s="118"/>
      <c r="L7" s="40"/>
      <c r="M7" s="253" t="s">
        <v>34</v>
      </c>
      <c r="N7" s="254">
        <v>82</v>
      </c>
      <c r="O7" s="190" t="s">
        <v>79</v>
      </c>
      <c r="R7" t="s">
        <v>109</v>
      </c>
      <c r="V7" t="s">
        <v>151</v>
      </c>
      <c r="W7">
        <v>2</v>
      </c>
    </row>
    <row r="8" spans="3:23" ht="15.75" thickBot="1" x14ac:dyDescent="0.3">
      <c r="C8" s="249" t="s">
        <v>207</v>
      </c>
      <c r="D8" s="233" t="s">
        <v>206</v>
      </c>
      <c r="E8" s="252" t="s">
        <v>205</v>
      </c>
      <c r="I8" s="173" t="s">
        <v>152</v>
      </c>
      <c r="J8" s="173"/>
      <c r="L8" s="40"/>
      <c r="M8" s="253" t="s">
        <v>153</v>
      </c>
      <c r="N8" s="254">
        <v>200</v>
      </c>
      <c r="O8" t="s">
        <v>154</v>
      </c>
      <c r="R8" t="s">
        <v>148</v>
      </c>
      <c r="S8" s="98" t="s">
        <v>155</v>
      </c>
      <c r="T8" s="98"/>
      <c r="V8" t="s">
        <v>156</v>
      </c>
      <c r="W8">
        <v>3</v>
      </c>
    </row>
    <row r="9" spans="3:23" ht="15.75" thickBot="1" x14ac:dyDescent="0.3">
      <c r="C9" s="250" t="s">
        <v>204</v>
      </c>
      <c r="D9" s="128"/>
      <c r="E9" s="128"/>
      <c r="I9" s="173" t="s">
        <v>157</v>
      </c>
      <c r="J9" s="173"/>
      <c r="L9" s="40"/>
      <c r="M9" s="253" t="s">
        <v>33</v>
      </c>
      <c r="N9" s="254">
        <v>428</v>
      </c>
      <c r="Q9" s="98" t="s">
        <v>81</v>
      </c>
      <c r="S9" t="s">
        <v>158</v>
      </c>
      <c r="T9">
        <v>0.04</v>
      </c>
      <c r="V9" t="s">
        <v>159</v>
      </c>
      <c r="W9">
        <v>4</v>
      </c>
    </row>
    <row r="10" spans="3:23" x14ac:dyDescent="0.25">
      <c r="C10" s="128"/>
      <c r="D10" s="128"/>
      <c r="E10" s="128"/>
      <c r="I10" s="173" t="s">
        <v>160</v>
      </c>
      <c r="J10" s="173"/>
      <c r="L10" s="40"/>
      <c r="M10" s="253" t="s">
        <v>161</v>
      </c>
      <c r="N10" s="254">
        <v>70</v>
      </c>
      <c r="Q10" t="s">
        <v>84</v>
      </c>
      <c r="S10" t="s">
        <v>162</v>
      </c>
      <c r="T10">
        <v>0.08</v>
      </c>
      <c r="V10" t="s">
        <v>163</v>
      </c>
      <c r="W10">
        <v>5</v>
      </c>
    </row>
    <row r="11" spans="3:23" x14ac:dyDescent="0.25">
      <c r="C11" s="128"/>
      <c r="D11" s="128"/>
      <c r="E11" s="128"/>
      <c r="I11" s="173" t="s">
        <v>164</v>
      </c>
      <c r="J11" s="173"/>
      <c r="L11" s="40"/>
      <c r="M11" s="253" t="s">
        <v>165</v>
      </c>
      <c r="N11" s="254">
        <v>15</v>
      </c>
      <c r="Q11" t="s">
        <v>86</v>
      </c>
      <c r="S11" t="s">
        <v>166</v>
      </c>
      <c r="T11">
        <v>0.12</v>
      </c>
      <c r="V11" s="97" t="s">
        <v>167</v>
      </c>
      <c r="W11">
        <v>6</v>
      </c>
    </row>
    <row r="12" spans="3:23" x14ac:dyDescent="0.25">
      <c r="C12" s="128"/>
      <c r="D12" s="128"/>
      <c r="E12" s="128"/>
      <c r="I12" s="173" t="s">
        <v>168</v>
      </c>
      <c r="J12" s="173"/>
      <c r="L12" s="40"/>
      <c r="M12" s="253" t="s">
        <v>169</v>
      </c>
      <c r="N12" s="254">
        <v>464</v>
      </c>
      <c r="Q12" t="s">
        <v>89</v>
      </c>
      <c r="S12" t="s">
        <v>102</v>
      </c>
      <c r="T12">
        <v>0.14000000000000001</v>
      </c>
      <c r="V12" s="97" t="s">
        <v>170</v>
      </c>
      <c r="W12">
        <v>7</v>
      </c>
    </row>
    <row r="13" spans="3:23" x14ac:dyDescent="0.25">
      <c r="C13" s="128"/>
      <c r="D13" s="128"/>
      <c r="E13" s="128"/>
      <c r="L13" s="40"/>
      <c r="M13" s="253" t="s">
        <v>171</v>
      </c>
      <c r="N13" s="254">
        <v>700</v>
      </c>
      <c r="Q13" t="s">
        <v>91</v>
      </c>
      <c r="S13" t="s">
        <v>104</v>
      </c>
      <c r="T13">
        <v>0.16</v>
      </c>
      <c r="V13" t="s">
        <v>172</v>
      </c>
      <c r="W13">
        <v>8</v>
      </c>
    </row>
    <row r="14" spans="3:23" x14ac:dyDescent="0.25">
      <c r="C14" s="128"/>
      <c r="D14" s="128"/>
      <c r="E14" s="128"/>
      <c r="L14" s="40"/>
      <c r="M14" s="253" t="s">
        <v>173</v>
      </c>
      <c r="N14" s="254">
        <v>1602</v>
      </c>
      <c r="S14" t="s">
        <v>174</v>
      </c>
      <c r="T14">
        <v>0.18</v>
      </c>
      <c r="V14" t="s">
        <v>175</v>
      </c>
      <c r="W14">
        <v>9</v>
      </c>
    </row>
    <row r="15" spans="3:23" x14ac:dyDescent="0.25">
      <c r="C15" s="128"/>
      <c r="D15" s="128"/>
      <c r="E15" s="128"/>
      <c r="L15" s="40"/>
      <c r="M15" s="253" t="s">
        <v>176</v>
      </c>
      <c r="N15" s="254">
        <v>216</v>
      </c>
      <c r="S15" t="s">
        <v>112</v>
      </c>
      <c r="T15">
        <v>0.2</v>
      </c>
      <c r="V15" t="s">
        <v>177</v>
      </c>
      <c r="W15">
        <v>10</v>
      </c>
    </row>
    <row r="16" spans="3:23" x14ac:dyDescent="0.25">
      <c r="C16" s="128"/>
      <c r="D16" s="128"/>
      <c r="E16" s="128"/>
      <c r="L16" s="40"/>
      <c r="M16" s="253" t="s">
        <v>178</v>
      </c>
      <c r="N16" s="205"/>
      <c r="Q16" s="98" t="s">
        <v>179</v>
      </c>
      <c r="S16" t="s">
        <v>180</v>
      </c>
      <c r="T16">
        <v>0.22</v>
      </c>
      <c r="W16">
        <v>11</v>
      </c>
    </row>
    <row r="17" spans="3:23" x14ac:dyDescent="0.25">
      <c r="C17" s="128"/>
      <c r="D17" s="128"/>
      <c r="E17" s="128"/>
      <c r="L17" s="40"/>
      <c r="M17" s="253" t="s">
        <v>35</v>
      </c>
      <c r="N17" s="254">
        <v>1340</v>
      </c>
      <c r="Q17" t="s">
        <v>181</v>
      </c>
      <c r="R17">
        <v>0.73</v>
      </c>
      <c r="S17" t="s">
        <v>106</v>
      </c>
      <c r="T17">
        <v>0.24</v>
      </c>
      <c r="W17">
        <v>12</v>
      </c>
    </row>
    <row r="18" spans="3:23" x14ac:dyDescent="0.25">
      <c r="D18" s="128"/>
      <c r="E18" s="128"/>
      <c r="L18" s="40"/>
      <c r="M18" s="253" t="s">
        <v>182</v>
      </c>
      <c r="N18" s="205"/>
      <c r="Q18" t="s">
        <v>183</v>
      </c>
      <c r="R18">
        <v>1</v>
      </c>
      <c r="S18" t="s">
        <v>108</v>
      </c>
      <c r="T18">
        <v>0.26</v>
      </c>
      <c r="W18">
        <v>13</v>
      </c>
    </row>
    <row r="19" spans="3:23" x14ac:dyDescent="0.25">
      <c r="D19" s="128"/>
      <c r="E19" s="128"/>
      <c r="L19" s="40"/>
      <c r="M19" s="253" t="s">
        <v>184</v>
      </c>
      <c r="N19" s="254">
        <v>826</v>
      </c>
      <c r="Q19" t="s">
        <v>87</v>
      </c>
      <c r="R19">
        <f>R17*2</f>
        <v>1.46</v>
      </c>
      <c r="S19" t="s">
        <v>185</v>
      </c>
      <c r="T19">
        <v>0.28000000000000003</v>
      </c>
      <c r="W19">
        <v>14</v>
      </c>
    </row>
    <row r="20" spans="3:23" x14ac:dyDescent="0.25">
      <c r="D20" s="128"/>
      <c r="E20" s="128"/>
      <c r="L20" s="40"/>
      <c r="M20" s="253" t="s">
        <v>186</v>
      </c>
      <c r="N20" s="205">
        <v>40</v>
      </c>
      <c r="Q20" t="s">
        <v>187</v>
      </c>
      <c r="R20">
        <f>R18*2</f>
        <v>2</v>
      </c>
      <c r="S20" t="s">
        <v>110</v>
      </c>
      <c r="T20">
        <v>0.3</v>
      </c>
      <c r="W20">
        <v>15</v>
      </c>
    </row>
    <row r="21" spans="3:23" x14ac:dyDescent="0.25">
      <c r="D21" s="128"/>
      <c r="E21" s="128"/>
      <c r="L21" s="40"/>
      <c r="M21" s="253" t="s">
        <v>37</v>
      </c>
      <c r="N21" s="254">
        <v>44</v>
      </c>
      <c r="Q21" t="s">
        <v>88</v>
      </c>
      <c r="R21">
        <f>R19*2</f>
        <v>2.92</v>
      </c>
      <c r="S21" t="s">
        <v>188</v>
      </c>
      <c r="T21">
        <v>0.32</v>
      </c>
      <c r="W21">
        <v>16</v>
      </c>
    </row>
    <row r="22" spans="3:23" x14ac:dyDescent="0.25">
      <c r="D22" s="128"/>
      <c r="E22" s="128"/>
      <c r="L22" s="40"/>
      <c r="M22" s="253" t="s">
        <v>36</v>
      </c>
      <c r="N22" s="205">
        <v>160</v>
      </c>
      <c r="Q22" t="s">
        <v>90</v>
      </c>
      <c r="R22">
        <f>R20*2</f>
        <v>4</v>
      </c>
      <c r="S22" t="s">
        <v>189</v>
      </c>
      <c r="T22">
        <v>0.34</v>
      </c>
      <c r="W22">
        <v>17</v>
      </c>
    </row>
    <row r="23" spans="3:23" x14ac:dyDescent="0.25">
      <c r="D23" s="128"/>
      <c r="E23" s="128"/>
      <c r="L23" s="40"/>
      <c r="M23" s="253" t="s">
        <v>190</v>
      </c>
      <c r="N23" s="254">
        <v>73</v>
      </c>
      <c r="Q23" t="s">
        <v>191</v>
      </c>
      <c r="R23">
        <v>290.68</v>
      </c>
      <c r="S23" t="s">
        <v>192</v>
      </c>
      <c r="T23">
        <v>0.36</v>
      </c>
      <c r="W23">
        <v>18</v>
      </c>
    </row>
    <row r="24" spans="3:23" x14ac:dyDescent="0.25">
      <c r="D24" s="128"/>
      <c r="E24" s="128"/>
      <c r="L24" s="40"/>
      <c r="M24" s="253" t="s">
        <v>193</v>
      </c>
      <c r="N24" s="205">
        <v>19</v>
      </c>
      <c r="Q24" s="118" t="s">
        <v>92</v>
      </c>
      <c r="R24">
        <v>4.38</v>
      </c>
      <c r="S24" t="s">
        <v>194</v>
      </c>
      <c r="T24">
        <v>0.4</v>
      </c>
      <c r="W24">
        <v>19</v>
      </c>
    </row>
    <row r="25" spans="3:23" ht="15.75" thickBot="1" x14ac:dyDescent="0.3">
      <c r="D25" s="128"/>
      <c r="E25" s="128"/>
      <c r="L25" s="40"/>
      <c r="M25" s="255" t="s">
        <v>195</v>
      </c>
      <c r="N25" s="256">
        <v>20</v>
      </c>
      <c r="Q25" s="118" t="s">
        <v>95</v>
      </c>
      <c r="R25">
        <v>3.75</v>
      </c>
      <c r="S25" t="s">
        <v>196</v>
      </c>
      <c r="T25">
        <v>0.42</v>
      </c>
      <c r="W25">
        <v>20</v>
      </c>
    </row>
    <row r="26" spans="3:23" x14ac:dyDescent="0.25">
      <c r="D26" s="128"/>
      <c r="E26" s="128"/>
      <c r="Q26" s="118" t="s">
        <v>99</v>
      </c>
      <c r="R26">
        <v>5.84</v>
      </c>
      <c r="S26" t="s">
        <v>197</v>
      </c>
      <c r="T26">
        <v>0.44</v>
      </c>
      <c r="W26">
        <v>21</v>
      </c>
    </row>
    <row r="27" spans="3:23" x14ac:dyDescent="0.25">
      <c r="D27" s="128"/>
      <c r="E27" s="128"/>
      <c r="Q27" s="118" t="s">
        <v>85</v>
      </c>
      <c r="R27">
        <v>290.60000000000002</v>
      </c>
      <c r="S27" t="s">
        <v>198</v>
      </c>
      <c r="T27">
        <v>0.46</v>
      </c>
      <c r="W27">
        <v>22</v>
      </c>
    </row>
    <row r="28" spans="3:23" x14ac:dyDescent="0.25">
      <c r="E28" s="128"/>
      <c r="Q28" s="118" t="s">
        <v>100</v>
      </c>
      <c r="R28">
        <v>8.76</v>
      </c>
      <c r="S28" t="s">
        <v>199</v>
      </c>
      <c r="T28">
        <v>0.48</v>
      </c>
      <c r="W28">
        <v>23</v>
      </c>
    </row>
    <row r="29" spans="3:23" x14ac:dyDescent="0.25">
      <c r="Q29" s="118" t="s">
        <v>200</v>
      </c>
      <c r="R29">
        <v>290.54000000000002</v>
      </c>
      <c r="S29" t="s">
        <v>201</v>
      </c>
      <c r="T29">
        <v>0.5</v>
      </c>
      <c r="W29">
        <v>24</v>
      </c>
    </row>
    <row r="30" spans="3:23" x14ac:dyDescent="0.25">
      <c r="Q30" s="118" t="s">
        <v>196</v>
      </c>
      <c r="W30">
        <v>25</v>
      </c>
    </row>
    <row r="31" spans="3:23" x14ac:dyDescent="0.25">
      <c r="Q31" s="118" t="s">
        <v>98</v>
      </c>
      <c r="R31">
        <v>1115</v>
      </c>
      <c r="W31">
        <v>26</v>
      </c>
    </row>
    <row r="32" spans="3:23" x14ac:dyDescent="0.25">
      <c r="Q32" s="118" t="s">
        <v>94</v>
      </c>
      <c r="R32">
        <v>1115</v>
      </c>
      <c r="S32" s="98" t="s">
        <v>202</v>
      </c>
      <c r="W32">
        <v>27</v>
      </c>
    </row>
    <row r="33" spans="19:23" x14ac:dyDescent="0.25">
      <c r="S33" t="s">
        <v>112</v>
      </c>
      <c r="T33">
        <v>0.59</v>
      </c>
      <c r="W33">
        <v>28</v>
      </c>
    </row>
    <row r="34" spans="19:23" x14ac:dyDescent="0.25">
      <c r="S34" t="s">
        <v>114</v>
      </c>
      <c r="T34">
        <v>998</v>
      </c>
      <c r="W34">
        <v>29</v>
      </c>
    </row>
    <row r="35" spans="19:23" x14ac:dyDescent="0.25">
      <c r="W35">
        <v>30</v>
      </c>
    </row>
    <row r="36" spans="19:23" x14ac:dyDescent="0.25">
      <c r="S36" s="118"/>
      <c r="W36">
        <v>31</v>
      </c>
    </row>
    <row r="37" spans="19:23" x14ac:dyDescent="0.25">
      <c r="S37" s="118"/>
      <c r="W37">
        <v>32</v>
      </c>
    </row>
    <row r="38" spans="19:23" x14ac:dyDescent="0.25">
      <c r="S38" s="118"/>
      <c r="W38">
        <v>33</v>
      </c>
    </row>
    <row r="39" spans="19:23" x14ac:dyDescent="0.25">
      <c r="S39" s="118"/>
      <c r="W39">
        <v>34</v>
      </c>
    </row>
    <row r="40" spans="19:23" x14ac:dyDescent="0.25">
      <c r="S40" s="118"/>
      <c r="W40">
        <v>35</v>
      </c>
    </row>
    <row r="41" spans="19:23" x14ac:dyDescent="0.25">
      <c r="S41" s="118"/>
      <c r="W41">
        <v>36</v>
      </c>
    </row>
    <row r="42" spans="19:23" x14ac:dyDescent="0.25">
      <c r="S42" s="118"/>
      <c r="W42">
        <v>37</v>
      </c>
    </row>
    <row r="43" spans="19:23" x14ac:dyDescent="0.25">
      <c r="S43" s="118"/>
      <c r="W43">
        <v>38</v>
      </c>
    </row>
    <row r="44" spans="19:23" x14ac:dyDescent="0.25">
      <c r="S44" s="118"/>
      <c r="W44">
        <v>39</v>
      </c>
    </row>
    <row r="45" spans="19:23" x14ac:dyDescent="0.25">
      <c r="S45" s="118"/>
      <c r="W45">
        <v>40</v>
      </c>
    </row>
    <row r="46" spans="19:23" x14ac:dyDescent="0.25">
      <c r="S46" s="118"/>
      <c r="W46">
        <v>41</v>
      </c>
    </row>
    <row r="47" spans="19:23" x14ac:dyDescent="0.25">
      <c r="W47">
        <v>42</v>
      </c>
    </row>
    <row r="48" spans="19:23" x14ac:dyDescent="0.25">
      <c r="W48">
        <v>43</v>
      </c>
    </row>
    <row r="49" spans="23:23" x14ac:dyDescent="0.25">
      <c r="W49">
        <v>44</v>
      </c>
    </row>
    <row r="50" spans="23:23" x14ac:dyDescent="0.25">
      <c r="W50">
        <v>45</v>
      </c>
    </row>
    <row r="51" spans="23:23" x14ac:dyDescent="0.25">
      <c r="W51">
        <v>46</v>
      </c>
    </row>
    <row r="52" spans="23:23" x14ac:dyDescent="0.25">
      <c r="W52">
        <v>47</v>
      </c>
    </row>
    <row r="53" spans="23:23" x14ac:dyDescent="0.25">
      <c r="W53">
        <v>48</v>
      </c>
    </row>
    <row r="54" spans="23:23" x14ac:dyDescent="0.25">
      <c r="W54">
        <v>49</v>
      </c>
    </row>
    <row r="55" spans="23:23" x14ac:dyDescent="0.25">
      <c r="W55">
        <v>50</v>
      </c>
    </row>
  </sheetData>
  <dataValidations count="1">
    <dataValidation type="list" allowBlank="1" showInputMessage="1" showErrorMessage="1" sqref="I3:J12" xr:uid="{393F64CA-E762-4ED1-A897-2268F12E1A58}">
      <formula1>INDIRECT($B$67)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6E20-E6E6-4A12-AC5B-3FB4298457D7}">
  <dimension ref="A1:N31"/>
  <sheetViews>
    <sheetView workbookViewId="0">
      <selection activeCell="M14" sqref="M14"/>
    </sheetView>
  </sheetViews>
  <sheetFormatPr defaultRowHeight="15" x14ac:dyDescent="0.25"/>
  <cols>
    <col min="1" max="1" width="22.7109375" customWidth="1"/>
    <col min="2" max="2" width="25.85546875" customWidth="1"/>
    <col min="3" max="3" width="21.140625" customWidth="1"/>
    <col min="4" max="4" width="18.5703125" customWidth="1"/>
    <col min="6" max="6" width="28.85546875" customWidth="1"/>
    <col min="7" max="7" width="16.42578125" customWidth="1"/>
    <col min="8" max="8" width="18.140625" customWidth="1"/>
    <col min="9" max="9" width="16.5703125" customWidth="1"/>
    <col min="10" max="10" width="34.85546875" customWidth="1"/>
    <col min="11" max="11" width="24.28515625" customWidth="1"/>
    <col min="12" max="12" width="17.42578125" customWidth="1"/>
    <col min="13" max="13" width="28.7109375" customWidth="1"/>
  </cols>
  <sheetData>
    <row r="1" spans="1:14" s="190" customFormat="1" ht="31.5" x14ac:dyDescent="0.25">
      <c r="A1" s="187" t="s">
        <v>5</v>
      </c>
      <c r="B1" s="187" t="s">
        <v>6</v>
      </c>
      <c r="C1" s="187" t="s">
        <v>7</v>
      </c>
      <c r="D1" s="187" t="s">
        <v>8</v>
      </c>
      <c r="E1" s="187" t="s">
        <v>9</v>
      </c>
      <c r="F1" s="187" t="s">
        <v>10</v>
      </c>
      <c r="G1" s="187" t="s">
        <v>11</v>
      </c>
      <c r="H1" s="187" t="s">
        <v>12</v>
      </c>
      <c r="I1" s="187" t="s">
        <v>13</v>
      </c>
      <c r="J1" s="187" t="s">
        <v>14</v>
      </c>
      <c r="K1" s="187" t="s">
        <v>15</v>
      </c>
      <c r="L1" s="187" t="s">
        <v>16</v>
      </c>
      <c r="M1" s="187" t="s">
        <v>17</v>
      </c>
      <c r="N1" s="188"/>
    </row>
    <row r="2" spans="1:14" x14ac:dyDescent="0.25">
      <c r="F2" s="189"/>
      <c r="G2" s="189"/>
      <c r="H2" s="189"/>
      <c r="J2">
        <f>(C2-I2)/7</f>
        <v>0</v>
      </c>
      <c r="K2">
        <f>J2*40</f>
        <v>0</v>
      </c>
      <c r="L2" s="189">
        <f>H2/2080</f>
        <v>0</v>
      </c>
      <c r="M2" s="189">
        <f>(L2*E2)*K2</f>
        <v>0</v>
      </c>
    </row>
    <row r="3" spans="1:14" x14ac:dyDescent="0.25">
      <c r="F3" s="189"/>
      <c r="G3" s="189"/>
      <c r="H3" s="189"/>
      <c r="J3">
        <f t="shared" ref="J3:J29" si="0">(C3-I3)/7</f>
        <v>0</v>
      </c>
      <c r="K3">
        <f t="shared" ref="K3:K29" si="1">J3*40</f>
        <v>0</v>
      </c>
      <c r="L3" s="189">
        <f t="shared" ref="L3:L29" si="2">H3/2080</f>
        <v>0</v>
      </c>
      <c r="M3" s="189">
        <f t="shared" ref="M3:M29" si="3">(L3*E3)*K3</f>
        <v>0</v>
      </c>
    </row>
    <row r="4" spans="1:14" x14ac:dyDescent="0.25">
      <c r="F4" s="189"/>
      <c r="J4">
        <f t="shared" si="0"/>
        <v>0</v>
      </c>
      <c r="K4">
        <f t="shared" si="1"/>
        <v>0</v>
      </c>
      <c r="L4" s="189">
        <f t="shared" si="2"/>
        <v>0</v>
      </c>
      <c r="M4" s="189">
        <f t="shared" si="3"/>
        <v>0</v>
      </c>
    </row>
    <row r="5" spans="1:14" x14ac:dyDescent="0.25">
      <c r="F5" s="189"/>
      <c r="J5">
        <f t="shared" si="0"/>
        <v>0</v>
      </c>
      <c r="K5">
        <f t="shared" si="1"/>
        <v>0</v>
      </c>
      <c r="L5" s="189">
        <f t="shared" si="2"/>
        <v>0</v>
      </c>
      <c r="M5" s="189">
        <f t="shared" si="3"/>
        <v>0</v>
      </c>
    </row>
    <row r="6" spans="1:14" x14ac:dyDescent="0.25">
      <c r="F6" s="189"/>
      <c r="J6">
        <f t="shared" si="0"/>
        <v>0</v>
      </c>
      <c r="K6">
        <f t="shared" si="1"/>
        <v>0</v>
      </c>
      <c r="L6" s="189">
        <f t="shared" si="2"/>
        <v>0</v>
      </c>
      <c r="M6" s="189">
        <f t="shared" si="3"/>
        <v>0</v>
      </c>
    </row>
    <row r="7" spans="1:14" x14ac:dyDescent="0.25">
      <c r="F7" s="189"/>
      <c r="J7">
        <f t="shared" si="0"/>
        <v>0</v>
      </c>
      <c r="K7">
        <f t="shared" si="1"/>
        <v>0</v>
      </c>
      <c r="L7" s="189">
        <f t="shared" si="2"/>
        <v>0</v>
      </c>
      <c r="M7" s="189">
        <f t="shared" si="3"/>
        <v>0</v>
      </c>
    </row>
    <row r="8" spans="1:14" x14ac:dyDescent="0.25">
      <c r="F8" s="189"/>
      <c r="J8">
        <f t="shared" si="0"/>
        <v>0</v>
      </c>
      <c r="K8">
        <f t="shared" si="1"/>
        <v>0</v>
      </c>
      <c r="L8" s="189">
        <f t="shared" si="2"/>
        <v>0</v>
      </c>
      <c r="M8" s="189">
        <f t="shared" si="3"/>
        <v>0</v>
      </c>
    </row>
    <row r="9" spans="1:14" x14ac:dyDescent="0.25">
      <c r="F9" s="189"/>
      <c r="J9">
        <f t="shared" si="0"/>
        <v>0</v>
      </c>
      <c r="K9">
        <f t="shared" si="1"/>
        <v>0</v>
      </c>
      <c r="L9" s="189">
        <f t="shared" si="2"/>
        <v>0</v>
      </c>
      <c r="M9" s="189">
        <f t="shared" si="3"/>
        <v>0</v>
      </c>
    </row>
    <row r="10" spans="1:14" x14ac:dyDescent="0.25">
      <c r="F10" s="189"/>
      <c r="J10">
        <f t="shared" si="0"/>
        <v>0</v>
      </c>
      <c r="K10">
        <f t="shared" si="1"/>
        <v>0</v>
      </c>
      <c r="L10" s="189">
        <f t="shared" si="2"/>
        <v>0</v>
      </c>
      <c r="M10" s="189">
        <f t="shared" si="3"/>
        <v>0</v>
      </c>
    </row>
    <row r="11" spans="1:14" x14ac:dyDescent="0.25">
      <c r="F11" s="189"/>
      <c r="J11">
        <f t="shared" si="0"/>
        <v>0</v>
      </c>
      <c r="K11">
        <f t="shared" si="1"/>
        <v>0</v>
      </c>
      <c r="L11" s="189">
        <f t="shared" si="2"/>
        <v>0</v>
      </c>
      <c r="M11" s="189">
        <f t="shared" si="3"/>
        <v>0</v>
      </c>
    </row>
    <row r="12" spans="1:14" x14ac:dyDescent="0.25">
      <c r="F12" s="189"/>
      <c r="J12">
        <f t="shared" si="0"/>
        <v>0</v>
      </c>
      <c r="K12">
        <f t="shared" si="1"/>
        <v>0</v>
      </c>
      <c r="L12" s="189">
        <f t="shared" si="2"/>
        <v>0</v>
      </c>
      <c r="M12" s="189">
        <f t="shared" si="3"/>
        <v>0</v>
      </c>
    </row>
    <row r="13" spans="1:14" x14ac:dyDescent="0.25">
      <c r="F13" s="189"/>
      <c r="J13">
        <f t="shared" si="0"/>
        <v>0</v>
      </c>
      <c r="K13">
        <f t="shared" si="1"/>
        <v>0</v>
      </c>
      <c r="L13" s="189">
        <f t="shared" si="2"/>
        <v>0</v>
      </c>
      <c r="M13" s="189">
        <f t="shared" si="3"/>
        <v>0</v>
      </c>
    </row>
    <row r="14" spans="1:14" x14ac:dyDescent="0.25">
      <c r="F14" s="189"/>
      <c r="J14">
        <f t="shared" si="0"/>
        <v>0</v>
      </c>
      <c r="K14">
        <f t="shared" si="1"/>
        <v>0</v>
      </c>
      <c r="L14" s="189">
        <f t="shared" si="2"/>
        <v>0</v>
      </c>
      <c r="M14" s="189">
        <f t="shared" si="3"/>
        <v>0</v>
      </c>
    </row>
    <row r="15" spans="1:14" x14ac:dyDescent="0.25">
      <c r="F15" s="189"/>
      <c r="J15">
        <f t="shared" si="0"/>
        <v>0</v>
      </c>
      <c r="K15">
        <f t="shared" si="1"/>
        <v>0</v>
      </c>
      <c r="L15" s="189">
        <f t="shared" si="2"/>
        <v>0</v>
      </c>
      <c r="M15" s="189">
        <f t="shared" si="3"/>
        <v>0</v>
      </c>
    </row>
    <row r="16" spans="1:14" x14ac:dyDescent="0.25">
      <c r="F16" s="189"/>
      <c r="J16">
        <f t="shared" si="0"/>
        <v>0</v>
      </c>
      <c r="K16">
        <f t="shared" si="1"/>
        <v>0</v>
      </c>
      <c r="L16" s="189">
        <f t="shared" si="2"/>
        <v>0</v>
      </c>
      <c r="M16" s="189">
        <f t="shared" si="3"/>
        <v>0</v>
      </c>
    </row>
    <row r="17" spans="6:13" x14ac:dyDescent="0.25">
      <c r="F17" s="189"/>
      <c r="J17">
        <f t="shared" si="0"/>
        <v>0</v>
      </c>
      <c r="K17">
        <f t="shared" si="1"/>
        <v>0</v>
      </c>
      <c r="L17" s="189">
        <f t="shared" si="2"/>
        <v>0</v>
      </c>
      <c r="M17" s="189">
        <f t="shared" si="3"/>
        <v>0</v>
      </c>
    </row>
    <row r="18" spans="6:13" x14ac:dyDescent="0.25">
      <c r="F18" s="189"/>
      <c r="J18">
        <f t="shared" si="0"/>
        <v>0</v>
      </c>
      <c r="K18">
        <f t="shared" si="1"/>
        <v>0</v>
      </c>
      <c r="L18" s="189">
        <f t="shared" si="2"/>
        <v>0</v>
      </c>
      <c r="M18" s="189">
        <f t="shared" si="3"/>
        <v>0</v>
      </c>
    </row>
    <row r="19" spans="6:13" x14ac:dyDescent="0.25">
      <c r="F19" s="189"/>
      <c r="J19">
        <f t="shared" si="0"/>
        <v>0</v>
      </c>
      <c r="K19">
        <f t="shared" si="1"/>
        <v>0</v>
      </c>
      <c r="L19" s="189">
        <f t="shared" si="2"/>
        <v>0</v>
      </c>
      <c r="M19" s="189">
        <f t="shared" si="3"/>
        <v>0</v>
      </c>
    </row>
    <row r="20" spans="6:13" x14ac:dyDescent="0.25">
      <c r="F20" s="189"/>
      <c r="J20">
        <f t="shared" si="0"/>
        <v>0</v>
      </c>
      <c r="K20">
        <f t="shared" si="1"/>
        <v>0</v>
      </c>
      <c r="L20" s="189">
        <f t="shared" si="2"/>
        <v>0</v>
      </c>
      <c r="M20" s="189">
        <f t="shared" si="3"/>
        <v>0</v>
      </c>
    </row>
    <row r="21" spans="6:13" x14ac:dyDescent="0.25">
      <c r="F21" s="189"/>
      <c r="J21">
        <f t="shared" si="0"/>
        <v>0</v>
      </c>
      <c r="K21">
        <f t="shared" si="1"/>
        <v>0</v>
      </c>
      <c r="L21" s="189">
        <f t="shared" si="2"/>
        <v>0</v>
      </c>
      <c r="M21" s="189">
        <f t="shared" si="3"/>
        <v>0</v>
      </c>
    </row>
    <row r="22" spans="6:13" x14ac:dyDescent="0.25">
      <c r="F22" s="189"/>
      <c r="J22">
        <f t="shared" si="0"/>
        <v>0</v>
      </c>
      <c r="K22">
        <f t="shared" si="1"/>
        <v>0</v>
      </c>
      <c r="L22" s="189">
        <f t="shared" si="2"/>
        <v>0</v>
      </c>
      <c r="M22" s="189">
        <f t="shared" si="3"/>
        <v>0</v>
      </c>
    </row>
    <row r="23" spans="6:13" x14ac:dyDescent="0.25">
      <c r="F23" s="189"/>
      <c r="J23">
        <f t="shared" si="0"/>
        <v>0</v>
      </c>
      <c r="K23">
        <f t="shared" si="1"/>
        <v>0</v>
      </c>
      <c r="L23" s="189">
        <f t="shared" si="2"/>
        <v>0</v>
      </c>
      <c r="M23" s="189">
        <f t="shared" si="3"/>
        <v>0</v>
      </c>
    </row>
    <row r="24" spans="6:13" x14ac:dyDescent="0.25">
      <c r="F24" s="189"/>
      <c r="J24">
        <f t="shared" si="0"/>
        <v>0</v>
      </c>
      <c r="K24">
        <f t="shared" si="1"/>
        <v>0</v>
      </c>
      <c r="L24" s="189">
        <f t="shared" si="2"/>
        <v>0</v>
      </c>
      <c r="M24" s="189">
        <f t="shared" si="3"/>
        <v>0</v>
      </c>
    </row>
    <row r="25" spans="6:13" x14ac:dyDescent="0.25">
      <c r="F25" s="189"/>
      <c r="J25">
        <f t="shared" si="0"/>
        <v>0</v>
      </c>
      <c r="K25">
        <f t="shared" si="1"/>
        <v>0</v>
      </c>
      <c r="L25" s="189">
        <f t="shared" si="2"/>
        <v>0</v>
      </c>
      <c r="M25" s="189">
        <f t="shared" si="3"/>
        <v>0</v>
      </c>
    </row>
    <row r="26" spans="6:13" x14ac:dyDescent="0.25">
      <c r="F26" s="189"/>
      <c r="J26">
        <f t="shared" si="0"/>
        <v>0</v>
      </c>
      <c r="K26">
        <f t="shared" si="1"/>
        <v>0</v>
      </c>
      <c r="L26" s="189">
        <f t="shared" si="2"/>
        <v>0</v>
      </c>
      <c r="M26" s="189">
        <f t="shared" si="3"/>
        <v>0</v>
      </c>
    </row>
    <row r="27" spans="6:13" x14ac:dyDescent="0.25">
      <c r="F27" s="189"/>
      <c r="J27">
        <f t="shared" si="0"/>
        <v>0</v>
      </c>
      <c r="K27">
        <f t="shared" si="1"/>
        <v>0</v>
      </c>
      <c r="L27" s="189">
        <f t="shared" si="2"/>
        <v>0</v>
      </c>
      <c r="M27" s="189">
        <f t="shared" si="3"/>
        <v>0</v>
      </c>
    </row>
    <row r="28" spans="6:13" x14ac:dyDescent="0.25">
      <c r="F28" s="189"/>
      <c r="J28">
        <f t="shared" si="0"/>
        <v>0</v>
      </c>
      <c r="K28">
        <f t="shared" si="1"/>
        <v>0</v>
      </c>
      <c r="L28" s="189">
        <f t="shared" si="2"/>
        <v>0</v>
      </c>
      <c r="M28" s="189">
        <f t="shared" si="3"/>
        <v>0</v>
      </c>
    </row>
    <row r="29" spans="6:13" x14ac:dyDescent="0.25">
      <c r="F29" s="189"/>
      <c r="J29">
        <f t="shared" si="0"/>
        <v>0</v>
      </c>
      <c r="K29">
        <f t="shared" si="1"/>
        <v>0</v>
      </c>
      <c r="L29" s="189">
        <f t="shared" si="2"/>
        <v>0</v>
      </c>
      <c r="M29" s="189">
        <f t="shared" si="3"/>
        <v>0</v>
      </c>
    </row>
    <row r="30" spans="6:13" x14ac:dyDescent="0.25">
      <c r="F30" s="189"/>
    </row>
    <row r="31" spans="6:13" x14ac:dyDescent="0.25">
      <c r="F31" s="18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2701fc-9841-43a5-a763-2e90c24f634b">
      <Terms xmlns="http://schemas.microsoft.com/office/infopath/2007/PartnerControls"/>
    </lcf76f155ced4ddcb4097134ff3c332f>
    <TaxCatchAll xmlns="d1df5d17-1d8f-4625-b4da-0c293f6f9bb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7E3FF3B1307340A4AAB1D75B31B050" ma:contentTypeVersion="18" ma:contentTypeDescription="Create a new document." ma:contentTypeScope="" ma:versionID="b85dfe8689865103ca1f99f10ea025e8">
  <xsd:schema xmlns:xsd="http://www.w3.org/2001/XMLSchema" xmlns:xs="http://www.w3.org/2001/XMLSchema" xmlns:p="http://schemas.microsoft.com/office/2006/metadata/properties" xmlns:ns2="352701fc-9841-43a5-a763-2e90c24f634b" xmlns:ns3="d1df5d17-1d8f-4625-b4da-0c293f6f9bb7" targetNamespace="http://schemas.microsoft.com/office/2006/metadata/properties" ma:root="true" ma:fieldsID="002dc3261f8e8c0201c971661ee86306" ns2:_="" ns3:_="">
    <xsd:import namespace="352701fc-9841-43a5-a763-2e90c24f634b"/>
    <xsd:import namespace="d1df5d17-1d8f-4625-b4da-0c293f6f9b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701fc-9841-43a5-a763-2e90c24f6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639ff72-3dc9-4ee0-b413-752fc30305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f5d17-1d8f-4625-b4da-0c293f6f9bb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068aca-04f4-4824-b2b9-faddeafc70cd}" ma:internalName="TaxCatchAll" ma:showField="CatchAllData" ma:web="d1df5d17-1d8f-4625-b4da-0c293f6f9b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C53971-FE76-4FB3-A2CA-C122592BC6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FA32AB-9B3C-41EE-A1ED-3095C824AB9D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d1df5d17-1d8f-4625-b4da-0c293f6f9bb7"/>
    <ds:schemaRef ds:uri="http://www.w3.org/XML/1998/namespace"/>
    <ds:schemaRef ds:uri="http://schemas.openxmlformats.org/package/2006/metadata/core-properties"/>
    <ds:schemaRef ds:uri="http://purl.org/dc/elements/1.1/"/>
    <ds:schemaRef ds:uri="352701fc-9841-43a5-a763-2e90c24f634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7CE546B-14D3-4798-9294-5803D064D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2701fc-9841-43a5-a763-2e90c24f634b"/>
    <ds:schemaRef ds:uri="d1df5d17-1d8f-4625-b4da-0c293f6f9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71b58b5-4126-43a9-bcb3-21c9de6f5241}" enabled="0" method="" siteId="{f71b58b5-4126-43a9-bcb3-21c9de6f52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Exploration</vt:lpstr>
      <vt:lpstr>Preparation</vt:lpstr>
      <vt:lpstr>Implementation</vt:lpstr>
      <vt:lpstr>Imp. Variable</vt:lpstr>
      <vt:lpstr>Sustainment</vt:lpstr>
      <vt:lpstr>Dashboard</vt:lpstr>
      <vt:lpstr>Labor</vt:lpstr>
      <vt:lpstr>Categories</vt:lpstr>
      <vt:lpstr>Preparation Hiring</vt:lpstr>
      <vt:lpstr>Buprenorphine</vt:lpstr>
      <vt:lpstr>Buprenorphine_Dosing</vt:lpstr>
      <vt:lpstr>Buprenorphine_Medication</vt:lpstr>
      <vt:lpstr>Initial_Assessment_for__Maintenance</vt:lpstr>
      <vt:lpstr>Inspection</vt:lpstr>
      <vt:lpstr>License</vt:lpstr>
      <vt:lpstr>Meetings</vt:lpstr>
      <vt:lpstr>Methadone</vt:lpstr>
      <vt:lpstr>Methadone_Dosing</vt:lpstr>
      <vt:lpstr>Naltrexone</vt:lpstr>
      <vt:lpstr>Naltrexone_Dosing</vt:lpstr>
      <vt:lpstr>Screening_Diagnosis</vt:lpstr>
      <vt:lpstr>Supplies_Equipment</vt:lpstr>
      <vt:lpstr>Trainings</vt:lpstr>
      <vt:lpstr>Vendor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Danielle Ryan</dc:creator>
  <cp:keywords/>
  <dc:description/>
  <cp:lastModifiedBy>Danielle Ryan</cp:lastModifiedBy>
  <cp:revision/>
  <dcterms:created xsi:type="dcterms:W3CDTF">2024-01-19T18:50:17Z</dcterms:created>
  <dcterms:modified xsi:type="dcterms:W3CDTF">2026-03-10T14:41:31Z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0x010100A87E3FF3B1307340A4AAB1D75B31B050</vt:lpwstr>
  </property>
  <property fmtid="{D5CDD505-2E9C-101B-9397-08002B2CF9AE}" pid="3" name="MediaServiceImageTags">
    <vt:lpwstr/>
  </property>
</Properties>
</file>